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-SBS\FSD_CC\EE-FF\"/>
    </mc:Choice>
  </mc:AlternateContent>
  <bookViews>
    <workbookView xWindow="600" yWindow="600" windowWidth="28035" windowHeight="10995"/>
  </bookViews>
  <sheets>
    <sheet name="Enero" sheetId="21" r:id="rId1"/>
    <sheet name="Febrero" sheetId="5" r:id="rId2"/>
    <sheet name="Marzo" sheetId="4" r:id="rId3"/>
    <sheet name="Abril" sheetId="3" r:id="rId4"/>
    <sheet name="Mayo" sheetId="7" r:id="rId5"/>
    <sheet name="Junio" sheetId="6" r:id="rId6"/>
    <sheet name="Julio" sheetId="16" r:id="rId7"/>
    <sheet name="Agosto" sheetId="17" r:id="rId8"/>
    <sheet name="Setiembre" sheetId="18" r:id="rId9"/>
    <sheet name="Octubre" sheetId="19" r:id="rId10"/>
    <sheet name="Noviembre" sheetId="20" r:id="rId11"/>
    <sheet name="Diciembre" sheetId="15" r:id="rId12"/>
  </sheets>
  <calcPr calcId="152511"/>
</workbook>
</file>

<file path=xl/calcChain.xml><?xml version="1.0" encoding="utf-8"?>
<calcChain xmlns="http://schemas.openxmlformats.org/spreadsheetml/2006/main">
  <c r="B33" i="21" l="1"/>
  <c r="E27" i="21"/>
  <c r="D27" i="21"/>
  <c r="C27" i="21"/>
  <c r="C13" i="21" s="1"/>
  <c r="C32" i="21" s="1"/>
  <c r="D17" i="21"/>
  <c r="B17" i="21"/>
  <c r="B13" i="21" s="1"/>
  <c r="E13" i="21"/>
  <c r="E32" i="21" s="1"/>
  <c r="D13" i="21"/>
  <c r="D32" i="21" s="1"/>
  <c r="E7" i="21"/>
  <c r="D7" i="21"/>
  <c r="C7" i="21"/>
  <c r="B7" i="21"/>
  <c r="B32" i="21" s="1"/>
  <c r="B35" i="21" s="1"/>
  <c r="C35" i="21" s="1"/>
  <c r="E27" i="5"/>
  <c r="D27" i="5"/>
  <c r="C27" i="5"/>
  <c r="C13" i="5" s="1"/>
  <c r="C32" i="5" s="1"/>
  <c r="E17" i="5"/>
  <c r="E13" i="5" s="1"/>
  <c r="E32" i="5" s="1"/>
  <c r="D17" i="5"/>
  <c r="D13" i="5" s="1"/>
  <c r="D32" i="5" s="1"/>
  <c r="B17" i="5"/>
  <c r="B13" i="5"/>
  <c r="B32" i="5" s="1"/>
  <c r="E7" i="5"/>
  <c r="D7" i="5"/>
  <c r="C7" i="5"/>
  <c r="B7" i="5"/>
  <c r="E26" i="4"/>
  <c r="D26" i="4"/>
  <c r="D13" i="4" s="1"/>
  <c r="D30" i="4" s="1"/>
  <c r="C26" i="4"/>
  <c r="E15" i="4"/>
  <c r="D15" i="4"/>
  <c r="C15" i="4"/>
  <c r="C13" i="4" s="1"/>
  <c r="C30" i="4" s="1"/>
  <c r="B15" i="4"/>
  <c r="B13" i="4" s="1"/>
  <c r="B30" i="4" s="1"/>
  <c r="E13" i="4"/>
  <c r="E7" i="4"/>
  <c r="E30" i="4" s="1"/>
  <c r="D7" i="4"/>
  <c r="C7" i="4"/>
  <c r="B7" i="4"/>
  <c r="E26" i="3"/>
  <c r="D26" i="3"/>
  <c r="C26" i="3"/>
  <c r="C13" i="3" s="1"/>
  <c r="E15" i="3"/>
  <c r="E13" i="3" s="1"/>
  <c r="D15" i="3"/>
  <c r="D13" i="3" s="1"/>
  <c r="C15" i="3"/>
  <c r="B15" i="3"/>
  <c r="B13" i="3"/>
  <c r="B30" i="3" s="1"/>
  <c r="E7" i="3"/>
  <c r="E30" i="3" s="1"/>
  <c r="D7" i="3"/>
  <c r="D30" i="3" s="1"/>
  <c r="C7" i="3"/>
  <c r="B7" i="3"/>
  <c r="B30" i="7"/>
  <c r="E26" i="7"/>
  <c r="D26" i="7"/>
  <c r="C26" i="7"/>
  <c r="E15" i="7"/>
  <c r="E13" i="7" s="1"/>
  <c r="E29" i="7" s="1"/>
  <c r="D15" i="7"/>
  <c r="D13" i="7" s="1"/>
  <c r="D29" i="7" s="1"/>
  <c r="C15" i="7"/>
  <c r="C13" i="7" s="1"/>
  <c r="B15" i="7"/>
  <c r="B13" i="7"/>
  <c r="E7" i="7"/>
  <c r="D7" i="7"/>
  <c r="C7" i="7"/>
  <c r="C29" i="7" s="1"/>
  <c r="B7" i="7"/>
  <c r="B29" i="7" s="1"/>
  <c r="E15" i="6"/>
  <c r="E13" i="6" s="1"/>
  <c r="D15" i="6"/>
  <c r="C15" i="6"/>
  <c r="B15" i="6"/>
  <c r="D13" i="6"/>
  <c r="D29" i="6" s="1"/>
  <c r="C13" i="6"/>
  <c r="C29" i="6" s="1"/>
  <c r="B13" i="6"/>
  <c r="B29" i="6" s="1"/>
  <c r="E7" i="6"/>
  <c r="D7" i="6"/>
  <c r="C7" i="6"/>
  <c r="B7" i="6"/>
  <c r="E15" i="16"/>
  <c r="D15" i="16"/>
  <c r="C15" i="16"/>
  <c r="B15" i="16"/>
  <c r="E13" i="16"/>
  <c r="E26" i="16" s="1"/>
  <c r="D13" i="16"/>
  <c r="D26" i="16" s="1"/>
  <c r="C13" i="16"/>
  <c r="C26" i="16" s="1"/>
  <c r="B13" i="16"/>
  <c r="B26" i="16" s="1"/>
  <c r="E7" i="16"/>
  <c r="D7" i="16"/>
  <c r="C7" i="16"/>
  <c r="B7" i="16"/>
  <c r="B27" i="17"/>
  <c r="E15" i="17"/>
  <c r="D15" i="17"/>
  <c r="C15" i="17"/>
  <c r="B15" i="17"/>
  <c r="B13" i="17" s="1"/>
  <c r="E13" i="17"/>
  <c r="E26" i="17" s="1"/>
  <c r="D13" i="17"/>
  <c r="D26" i="17" s="1"/>
  <c r="C13" i="17"/>
  <c r="C26" i="17" s="1"/>
  <c r="E7" i="17"/>
  <c r="D7" i="17"/>
  <c r="C7" i="17"/>
  <c r="B7" i="17"/>
  <c r="B26" i="18"/>
  <c r="E15" i="18"/>
  <c r="D15" i="18"/>
  <c r="C15" i="18"/>
  <c r="B15" i="18"/>
  <c r="B13" i="18" s="1"/>
  <c r="E13" i="18"/>
  <c r="D13" i="18"/>
  <c r="D25" i="18" s="1"/>
  <c r="C13" i="18"/>
  <c r="C25" i="18" s="1"/>
  <c r="E7" i="18"/>
  <c r="E25" i="18" s="1"/>
  <c r="D7" i="18"/>
  <c r="C7" i="18"/>
  <c r="B7" i="18"/>
  <c r="B26" i="19"/>
  <c r="D23" i="19"/>
  <c r="D22" i="19"/>
  <c r="D21" i="19"/>
  <c r="D20" i="19"/>
  <c r="D19" i="19"/>
  <c r="D18" i="19"/>
  <c r="D17" i="19"/>
  <c r="D15" i="19" s="1"/>
  <c r="D13" i="19" s="1"/>
  <c r="D25" i="19" s="1"/>
  <c r="D16" i="19"/>
  <c r="E15" i="19"/>
  <c r="C15" i="19"/>
  <c r="B15" i="19"/>
  <c r="B13" i="19" s="1"/>
  <c r="E13" i="19"/>
  <c r="E25" i="19" s="1"/>
  <c r="C13" i="19"/>
  <c r="D11" i="19"/>
  <c r="D10" i="19"/>
  <c r="D9" i="19"/>
  <c r="D8" i="19"/>
  <c r="E7" i="19"/>
  <c r="D7" i="19"/>
  <c r="C7" i="19"/>
  <c r="C25" i="19" s="1"/>
  <c r="B7" i="19"/>
  <c r="B25" i="19" s="1"/>
  <c r="B28" i="19" s="1"/>
  <c r="C28" i="19" s="1"/>
  <c r="B26" i="20"/>
  <c r="E15" i="20"/>
  <c r="D15" i="20"/>
  <c r="C15" i="20"/>
  <c r="B15" i="20"/>
  <c r="E13" i="20"/>
  <c r="E25" i="20" s="1"/>
  <c r="D13" i="20"/>
  <c r="D25" i="20" s="1"/>
  <c r="C13" i="20"/>
  <c r="C25" i="20" s="1"/>
  <c r="B13" i="20"/>
  <c r="B25" i="20" s="1"/>
  <c r="B28" i="20" s="1"/>
  <c r="C28" i="20" s="1"/>
  <c r="E7" i="20"/>
  <c r="D7" i="20"/>
  <c r="C7" i="20"/>
  <c r="B7" i="20"/>
  <c r="E15" i="15"/>
  <c r="D15" i="15"/>
  <c r="C15" i="15"/>
  <c r="C13" i="15" s="1"/>
  <c r="B15" i="15"/>
  <c r="B13" i="15" s="1"/>
  <c r="E13" i="15"/>
  <c r="E25" i="15" s="1"/>
  <c r="D13" i="15"/>
  <c r="D25" i="15" s="1"/>
  <c r="E7" i="15"/>
  <c r="D7" i="15"/>
  <c r="C7" i="15"/>
  <c r="B7" i="15"/>
  <c r="B35" i="5" l="1"/>
  <c r="C35" i="5" s="1"/>
  <c r="B33" i="4"/>
  <c r="C33" i="4" s="1"/>
  <c r="B33" i="3"/>
  <c r="C33" i="3" s="1"/>
  <c r="C30" i="3"/>
  <c r="B32" i="7"/>
  <c r="C32" i="7" s="1"/>
  <c r="E29" i="6"/>
  <c r="B32" i="6"/>
  <c r="C32" i="6" s="1"/>
  <c r="B29" i="16"/>
  <c r="C29" i="16" s="1"/>
  <c r="B26" i="17"/>
  <c r="B29" i="17" s="1"/>
  <c r="C29" i="17" s="1"/>
  <c r="B25" i="18"/>
  <c r="B28" i="18" s="1"/>
  <c r="C28" i="18" s="1"/>
  <c r="C25" i="15"/>
  <c r="B25" i="15"/>
  <c r="B28" i="15" s="1"/>
  <c r="C28" i="15" s="1"/>
</calcChain>
</file>

<file path=xl/sharedStrings.xml><?xml version="1.0" encoding="utf-8"?>
<sst xmlns="http://schemas.openxmlformats.org/spreadsheetml/2006/main" count="355" uniqueCount="54">
  <si>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</si>
  <si>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</si>
  <si>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</si>
  <si>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</si>
  <si>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</si>
  <si>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</si>
  <si>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</si>
  <si>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</si>
  <si>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</si>
  <si>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</si>
  <si>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</si>
  <si>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</si>
  <si>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</si>
  <si>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</si>
  <si>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</si>
  <si>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Letras del Tesoro Público</t>
  </si>
  <si>
    <t>Bonos locales</t>
  </si>
  <si>
    <t>Telefónica del Perú</t>
  </si>
  <si>
    <t>Saga Falabella</t>
  </si>
  <si>
    <t>Luz del Sur</t>
  </si>
  <si>
    <t>Ministerio de Economía y Finanzas</t>
  </si>
  <si>
    <t>Gloria</t>
  </si>
  <si>
    <t>Inversiones en el exterior</t>
  </si>
  <si>
    <t>Depósitos a Plazo - FLAR</t>
  </si>
  <si>
    <t>Depósitos a Plazo - CAF</t>
  </si>
  <si>
    <t xml:space="preserve">Tipo de Cambio: </t>
  </si>
  <si>
    <t>Composición por monedas:</t>
  </si>
  <si>
    <t>Unacem</t>
  </si>
  <si>
    <t>Alicorp</t>
  </si>
  <si>
    <t>Enel</t>
  </si>
  <si>
    <t>En S/</t>
  </si>
  <si>
    <t>S/</t>
  </si>
  <si>
    <t>USD</t>
  </si>
  <si>
    <t>TELEFONICA</t>
  </si>
  <si>
    <t>MEF</t>
  </si>
  <si>
    <t>LUZ DEL SUR</t>
  </si>
  <si>
    <t>ENEL</t>
  </si>
  <si>
    <t>ALICORP</t>
  </si>
  <si>
    <t>UNACEM</t>
  </si>
  <si>
    <t>SAGA FALABELLA</t>
  </si>
  <si>
    <t>RECURSOS AL 31  DE DICIEMBRE DEL 2021</t>
  </si>
  <si>
    <t>Enel Distribuidora</t>
  </si>
  <si>
    <t>Enel Generación</t>
  </si>
  <si>
    <t>RECURSOS AL 30  DE NOVIEMBRE DEL 2021</t>
  </si>
  <si>
    <t>RECURSOS AL 31  DE OCTUBRE DEL 2021</t>
  </si>
  <si>
    <t>RECURSOS AL 30  DE SETIEMBRE DEL 2021</t>
  </si>
  <si>
    <t>RECURSOS AL 31  DE AGOSTO DEL 2021</t>
  </si>
  <si>
    <t>RECURSOS AL 31  DE JULIO DEL 2021</t>
  </si>
  <si>
    <t>RECURSOS AL 30  DE JUNIO DEL 2021</t>
  </si>
  <si>
    <t>RECURSOS AL 31  DE MAYO DEL 2021</t>
  </si>
  <si>
    <t>RECURSOS AL 30  DE ABRIL DEL 2021</t>
  </si>
  <si>
    <t>RECURSOS AL 31  DE MARZO DEL 2021</t>
  </si>
  <si>
    <t>RECURSOS AL 29  DE FEBRERO DEL 2020</t>
  </si>
  <si>
    <t>RECURSOS AL 31 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</si>
</sst>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 * #,##0_ ;_ * \-#,##0_ ;_ * &quot;-&quot;_ ;_ @_ "/>
    <numFmt numFmtId="165" formatCode="_ * #,##0.00_ ;_ * \-#,##0.00_ ;_ * &quot;-&quot;??_ ;_ @_ "/>
    <numFmt numFmtId="166" formatCode="_(* #,##0.0_);_(* \(#,##0.0\);_(* &quot;-&quot;??_);_(@_)"/>
    <numFmt numFmtId="167" formatCode="_ * #,##0.0_ ;_ * \-#,##0.0_ ;_ * &quot;-&quot;?_ ;_ @_ "/>
    <numFmt numFmtId="168" formatCode="#,##0.0_ ;\-#,##0.0\ "/>
    <numFmt numFmtId="169" formatCode="#,##0.0"/>
    <numFmt numFmtId="170" formatCode="_ * #,##0.0_ ;_ * \-#,##0.0_ ;_ * &quot;-&quot;_ ;_ @_ "/>
    <numFmt numFmtId="171" formatCode="_ * #,##0.0_ ;_ * \-#,##0.0_ ;_ * &quot;-&quot;??_ ;_ @_ "/>
    <numFmt numFmtId="172" formatCode="_ * #,##0_ ;_ * \-#,##0_ ;_ * &quot;-&quot;??_ ;_ @_ "/>
    <numFmt numFmtId="173" formatCode="_ * #,##0.00_ ;_ * \-#,##0.00_ ;_ * &quot;-&quot;_ ;_ @_ "/>
    <numFmt numFmtId="174" formatCode="&quot;S/.&quot;\ #,##0.000"/>
    <numFmt numFmtId="176" formatCode="0.0%"/>
    <numFmt numFmtId="177" formatCode="_(* #,##0_);_(* \(#,##0\);_(* &quot;-&quot;??_);_(@_)"/>
    <numFmt numFmtId="178" formatCode="_(* #,##0.0000_);_(* \(#,##0.0000\);_(* &quot;-&quot;??_);_(@_)"/>
    <numFmt numFmtId="179" formatCode="&quot;S/&quot;\ #,##0.000;[Red]&quot;S/&quot;\ \-#,##0.000"/>
    <numFmt numFmtId="180" formatCode="_(* #,##0.000_);_(* \(#,##0.000\);_(* &quot;-&quot;??_);_(@_)"/>
    <numFmt numFmtId="182" formatCode="_ * #,##0_ ;_ * \-#,##0_ ;_ * &quot;-&quot;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15" applyNumberFormat="0" applyAlignment="0" applyProtection="0"/>
    <xf numFmtId="0" fontId="21" fillId="30" borderId="18" applyNumberFormat="0" applyAlignment="0" applyProtection="0"/>
    <xf numFmtId="0" fontId="23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7" fillId="32" borderId="15" applyNumberFormat="0" applyAlignment="0" applyProtection="0"/>
    <xf numFmtId="0" fontId="20" fillId="0" borderId="17" applyNumberFormat="0" applyFill="0" applyAlignment="0" applyProtection="0"/>
    <xf numFmtId="0" fontId="1" fillId="33" borderId="19" applyNumberFormat="0" applyFont="0" applyAlignment="0" applyProtection="0"/>
    <xf numFmtId="0" fontId="18" fillId="29" borderId="16" applyNumberFormat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3" fontId="4" fillId="2" borderId="0" xfId="0" applyNumberFormat="1" applyFont="1" applyFill="1" applyBorder="1"/>
    <xf numFmtId="0" fontId="7" fillId="3" borderId="0" xfId="0" applyFont="1" applyFill="1" applyBorder="1"/>
    <xf numFmtId="3" fontId="8" fillId="3" borderId="0" xfId="1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66" fontId="5" fillId="2" borderId="0" xfId="1" applyNumberFormat="1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9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wrapText="1"/>
    </xf>
    <xf numFmtId="164" fontId="9" fillId="3" borderId="0" xfId="0" applyNumberFormat="1" applyFont="1" applyFill="1" applyBorder="1"/>
    <xf numFmtId="169" fontId="8" fillId="3" borderId="0" xfId="1" applyNumberFormat="1" applyFont="1" applyFill="1" applyBorder="1"/>
    <xf numFmtId="171" fontId="6" fillId="2" borderId="0" xfId="0" applyNumberFormat="1" applyFont="1" applyFill="1" applyBorder="1" applyAlignment="1">
      <alignment horizontal="right"/>
    </xf>
    <xf numFmtId="173" fontId="5" fillId="2" borderId="0" xfId="0" applyNumberFormat="1" applyFont="1" applyFill="1" applyBorder="1"/>
    <xf numFmtId="0" fontId="11" fillId="2" borderId="0" xfId="0" applyFont="1" applyFill="1" applyBorder="1"/>
    <xf numFmtId="174" fontId="4" fillId="2" borderId="0" xfId="0" applyNumberFormat="1" applyFont="1" applyFill="1" applyBorder="1"/>
    <xf numFmtId="4" fontId="4" fillId="2" borderId="0" xfId="0" applyNumberFormat="1" applyFont="1" applyFill="1" applyBorder="1"/>
    <xf numFmtId="9" fontId="0" fillId="0" borderId="0" xfId="0" applyNumberFormat="1" applyBorder="1"/>
    <xf numFmtId="177" fontId="1" fillId="0" borderId="0" xfId="1" applyNumberFormat="1" applyFont="1" applyBorder="1"/>
    <xf numFmtId="177" fontId="5" fillId="2" borderId="0" xfId="1" applyNumberFormat="1" applyFont="1" applyFill="1" applyBorder="1"/>
    <xf numFmtId="176" fontId="1" fillId="0" borderId="0" xfId="41" applyNumberFormat="1" applyFont="1" applyBorder="1"/>
    <xf numFmtId="166" fontId="5" fillId="2" borderId="11" xfId="1" applyNumberFormat="1" applyFont="1" applyFill="1" applyBorder="1"/>
    <xf numFmtId="164" fontId="0" fillId="0" borderId="0" xfId="0" applyNumberFormat="1"/>
    <xf numFmtId="167" fontId="5" fillId="2" borderId="6" xfId="0" applyNumberFormat="1" applyFont="1" applyFill="1" applyBorder="1"/>
    <xf numFmtId="173" fontId="5" fillId="2" borderId="8" xfId="0" applyNumberFormat="1" applyFont="1" applyFill="1" applyBorder="1"/>
    <xf numFmtId="164" fontId="5" fillId="2" borderId="1" xfId="0" applyNumberFormat="1" applyFont="1" applyFill="1" applyBorder="1"/>
    <xf numFmtId="0" fontId="0" fillId="0" borderId="0" xfId="0"/>
    <xf numFmtId="177" fontId="0" fillId="0" borderId="0" xfId="0" applyNumberFormat="1"/>
    <xf numFmtId="164" fontId="9" fillId="2" borderId="6" xfId="0" applyNumberFormat="1" applyFont="1" applyFill="1" applyBorder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164" fontId="6" fillId="2" borderId="6" xfId="0" applyNumberFormat="1" applyFont="1" applyFill="1" applyBorder="1"/>
    <xf numFmtId="164" fontId="5" fillId="2" borderId="6" xfId="0" applyNumberFormat="1" applyFont="1" applyFill="1" applyBorder="1"/>
    <xf numFmtId="164" fontId="6" fillId="2" borderId="2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169" fontId="6" fillId="2" borderId="2" xfId="0" applyNumberFormat="1" applyFont="1" applyFill="1" applyBorder="1"/>
    <xf numFmtId="0" fontId="4" fillId="2" borderId="6" xfId="0" applyFont="1" applyFill="1" applyBorder="1"/>
    <xf numFmtId="3" fontId="4" fillId="2" borderId="0" xfId="0" applyNumberFormat="1" applyFont="1" applyFill="1"/>
    <xf numFmtId="169" fontId="6" fillId="2" borderId="6" xfId="0" applyNumberFormat="1" applyFont="1" applyFill="1" applyBorder="1" applyAlignment="1">
      <alignment horizontal="right"/>
    </xf>
    <xf numFmtId="4" fontId="6" fillId="2" borderId="9" xfId="0" applyNumberFormat="1" applyFont="1" applyFill="1" applyBorder="1"/>
    <xf numFmtId="164" fontId="6" fillId="2" borderId="0" xfId="0" applyNumberFormat="1" applyFont="1" applyFill="1"/>
    <xf numFmtId="169" fontId="6" fillId="2" borderId="8" xfId="0" applyNumberFormat="1" applyFont="1" applyFill="1" applyBorder="1" applyAlignment="1">
      <alignment horizontal="right"/>
    </xf>
    <xf numFmtId="0" fontId="11" fillId="2" borderId="0" xfId="0" applyFont="1" applyFill="1"/>
    <xf numFmtId="171" fontId="6" fillId="2" borderId="6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9" fillId="2" borderId="2" xfId="0" applyFont="1" applyFill="1" applyBorder="1"/>
    <xf numFmtId="4" fontId="6" fillId="2" borderId="6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right"/>
    </xf>
    <xf numFmtId="174" fontId="4" fillId="2" borderId="0" xfId="0" applyNumberFormat="1" applyFont="1" applyFill="1"/>
    <xf numFmtId="0" fontId="4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4" fillId="2" borderId="0" xfId="0" applyNumberFormat="1" applyFont="1" applyFill="1"/>
    <xf numFmtId="4" fontId="6" fillId="2" borderId="1" xfId="0" applyNumberFormat="1" applyFont="1" applyFill="1" applyBorder="1"/>
    <xf numFmtId="172" fontId="10" fillId="0" borderId="0" xfId="0" applyNumberFormat="1" applyFont="1"/>
    <xf numFmtId="0" fontId="5" fillId="2" borderId="11" xfId="0" applyFont="1" applyFill="1" applyBorder="1"/>
    <xf numFmtId="0" fontId="5" fillId="2" borderId="1" xfId="0" applyFont="1" applyFill="1" applyBorder="1" applyAlignment="1">
      <alignment horizontal="center" wrapText="1"/>
    </xf>
    <xf numFmtId="4" fontId="6" fillId="2" borderId="3" xfId="0" applyNumberFormat="1" applyFont="1" applyFill="1" applyBorder="1"/>
    <xf numFmtId="0" fontId="6" fillId="2" borderId="2" xfId="0" quotePrefix="1" applyFont="1" applyFill="1" applyBorder="1"/>
    <xf numFmtId="168" fontId="6" fillId="2" borderId="6" xfId="0" applyNumberFormat="1" applyFont="1" applyFill="1" applyBorder="1" applyAlignment="1">
      <alignment horizontal="right"/>
    </xf>
    <xf numFmtId="169" fontId="8" fillId="3" borderId="6" xfId="1" applyNumberFormat="1" applyFont="1" applyFill="1" applyBorder="1"/>
    <xf numFmtId="0" fontId="7" fillId="3" borderId="2" xfId="0" applyFont="1" applyFill="1" applyBorder="1"/>
    <xf numFmtId="177" fontId="1" fillId="0" borderId="0" xfId="1" applyNumberFormat="1" applyFont="1"/>
    <xf numFmtId="164" fontId="5" fillId="2" borderId="11" xfId="0" applyNumberFormat="1" applyFont="1" applyFill="1" applyBorder="1"/>
    <xf numFmtId="170" fontId="5" fillId="2" borderId="11" xfId="0" applyNumberFormat="1" applyFont="1" applyFill="1" applyBorder="1"/>
    <xf numFmtId="0" fontId="0" fillId="0" borderId="0" xfId="0" applyBorder="1"/>
    <xf numFmtId="3" fontId="4" fillId="2" borderId="2" xfId="0" applyNumberFormat="1" applyFont="1" applyFill="1" applyBorder="1"/>
    <xf numFmtId="3" fontId="5" fillId="2" borderId="1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3" fontId="5" fillId="2" borderId="8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quotePrefix="1" applyNumberFormat="1" applyFont="1" applyFill="1" applyBorder="1"/>
    <xf numFmtId="3" fontId="6" fillId="2" borderId="9" xfId="0" applyNumberFormat="1" applyFont="1" applyFill="1" applyBorder="1"/>
    <xf numFmtId="3" fontId="6" fillId="2" borderId="1" xfId="0" applyNumberFormat="1" applyFont="1" applyFill="1" applyBorder="1"/>
    <xf numFmtId="3" fontId="6" fillId="2" borderId="3" xfId="0" applyNumberFormat="1" applyFont="1" applyFill="1" applyBorder="1"/>
    <xf numFmtId="3" fontId="11" fillId="2" borderId="0" xfId="0" applyNumberFormat="1" applyFont="1" applyFill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172" fontId="10" fillId="0" borderId="0" xfId="0" applyNumberFormat="1" applyFont="1" applyBorder="1"/>
    <xf numFmtId="169" fontId="6" fillId="2" borderId="0" xfId="0" applyNumberFormat="1" applyFont="1" applyFill="1" applyBorder="1"/>
    <xf numFmtId="0" fontId="9" fillId="2" borderId="0" xfId="0" applyFont="1" applyFill="1" applyBorder="1"/>
    <xf numFmtId="164" fontId="9" fillId="2" borderId="0" xfId="0" applyNumberFormat="1" applyFont="1" applyFill="1" applyBorder="1"/>
    <xf numFmtId="0" fontId="6" fillId="2" borderId="0" xfId="0" quotePrefix="1" applyFont="1" applyFill="1" applyBorder="1"/>
    <xf numFmtId="4" fontId="6" fillId="2" borderId="0" xfId="0" applyNumberFormat="1" applyFont="1" applyFill="1" applyBorder="1"/>
    <xf numFmtId="165" fontId="5" fillId="2" borderId="0" xfId="1" applyFont="1" applyFill="1" applyBorder="1"/>
    <xf numFmtId="179" fontId="4" fillId="2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9" fontId="1" fillId="0" borderId="0" xfId="41" applyNumberFormat="1" applyFont="1" applyBorder="1"/>
    <xf numFmtId="9" fontId="1" fillId="0" borderId="0" xfId="41" applyFont="1" applyBorder="1"/>
    <xf numFmtId="4" fontId="0" fillId="0" borderId="0" xfId="0" applyNumberFormat="1" applyBorder="1"/>
    <xf numFmtId="170" fontId="5" fillId="2" borderId="0" xfId="0" applyNumberFormat="1" applyFont="1" applyFill="1" applyBorder="1"/>
    <xf numFmtId="170" fontId="0" fillId="0" borderId="0" xfId="0" applyNumberFormat="1" applyBorder="1"/>
    <xf numFmtId="177" fontId="0" fillId="0" borderId="0" xfId="0" applyNumberFormat="1" applyBorder="1"/>
    <xf numFmtId="178" fontId="1" fillId="0" borderId="0" xfId="1" applyNumberFormat="1" applyFont="1" applyBorder="1"/>
    <xf numFmtId="165" fontId="1" fillId="0" borderId="0" xfId="1" applyNumberFormat="1" applyFont="1" applyBorder="1"/>
    <xf numFmtId="164" fontId="5" fillId="3" borderId="6" xfId="0" applyNumberFormat="1" applyFont="1" applyFill="1" applyBorder="1"/>
    <xf numFmtId="167" fontId="5" fillId="3" borderId="6" xfId="0" applyNumberFormat="1" applyFont="1" applyFill="1" applyBorder="1"/>
    <xf numFmtId="3" fontId="1" fillId="0" borderId="0" xfId="1" applyNumberFormat="1" applyFont="1"/>
    <xf numFmtId="0" fontId="5" fillId="3" borderId="2" xfId="0" applyFont="1" applyFill="1" applyBorder="1"/>
    <xf numFmtId="0" fontId="9" fillId="3" borderId="2" xfId="0" applyFont="1" applyFill="1" applyBorder="1" applyAlignment="1">
      <alignment wrapText="1"/>
    </xf>
    <xf numFmtId="3" fontId="9" fillId="3" borderId="6" xfId="0" applyNumberFormat="1" applyFont="1" applyFill="1" applyBorder="1"/>
    <xf numFmtId="166" fontId="1" fillId="0" borderId="0" xfId="1" applyNumberFormat="1" applyFont="1"/>
    <xf numFmtId="0" fontId="0" fillId="3" borderId="0" xfId="0" applyFill="1"/>
    <xf numFmtId="176" fontId="1" fillId="3" borderId="0" xfId="41" applyNumberFormat="1" applyFont="1" applyFill="1" applyAlignment="1">
      <alignment horizontal="right"/>
    </xf>
    <xf numFmtId="164" fontId="5" fillId="2" borderId="4" xfId="0" applyNumberFormat="1" applyFont="1" applyFill="1" applyBorder="1"/>
    <xf numFmtId="166" fontId="0" fillId="0" borderId="0" xfId="0" applyNumberFormat="1"/>
    <xf numFmtId="180" fontId="4" fillId="3" borderId="0" xfId="1" applyNumberFormat="1" applyFont="1" applyFill="1" applyAlignment="1">
      <alignment horizontal="right"/>
    </xf>
    <xf numFmtId="173" fontId="5" fillId="2" borderId="11" xfId="0" applyNumberFormat="1" applyFont="1" applyFill="1" applyBorder="1"/>
    <xf numFmtId="0" fontId="11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4" fillId="3" borderId="6" xfId="0" applyFont="1" applyFill="1" applyBorder="1"/>
    <xf numFmtId="0" fontId="6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2" xfId="0" applyFont="1" applyFill="1" applyBorder="1"/>
    <xf numFmtId="164" fontId="6" fillId="3" borderId="6" xfId="0" applyNumberFormat="1" applyFont="1" applyFill="1" applyBorder="1"/>
    <xf numFmtId="167" fontId="6" fillId="3" borderId="6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/>
    <xf numFmtId="169" fontId="6" fillId="3" borderId="6" xfId="0" applyNumberFormat="1" applyFont="1" applyFill="1" applyBorder="1" applyAlignment="1">
      <alignment horizontal="right"/>
    </xf>
    <xf numFmtId="4" fontId="6" fillId="3" borderId="6" xfId="0" applyNumberFormat="1" applyFont="1" applyFill="1" applyBorder="1" applyAlignment="1">
      <alignment horizontal="right"/>
    </xf>
    <xf numFmtId="164" fontId="6" fillId="3" borderId="2" xfId="0" applyNumberFormat="1" applyFont="1" applyFill="1" applyBorder="1"/>
    <xf numFmtId="167" fontId="6" fillId="3" borderId="2" xfId="0" applyNumberFormat="1" applyFont="1" applyFill="1" applyBorder="1" applyAlignment="1">
      <alignment horizontal="right"/>
    </xf>
    <xf numFmtId="0" fontId="6" fillId="3" borderId="2" xfId="0" quotePrefix="1" applyFont="1" applyFill="1" applyBorder="1"/>
    <xf numFmtId="182" fontId="6" fillId="3" borderId="2" xfId="0" applyNumberFormat="1" applyFont="1" applyFill="1" applyBorder="1" applyAlignment="1">
      <alignment horizontal="right"/>
    </xf>
    <xf numFmtId="4" fontId="6" fillId="3" borderId="9" xfId="0" applyNumberFormat="1" applyFont="1" applyFill="1" applyBorder="1"/>
    <xf numFmtId="4" fontId="6" fillId="3" borderId="1" xfId="0" applyNumberFormat="1" applyFont="1" applyFill="1" applyBorder="1"/>
    <xf numFmtId="4" fontId="6" fillId="3" borderId="3" xfId="0" applyNumberFormat="1" applyFont="1" applyFill="1" applyBorder="1"/>
    <xf numFmtId="169" fontId="6" fillId="3" borderId="8" xfId="0" applyNumberFormat="1" applyFont="1" applyFill="1" applyBorder="1" applyAlignment="1">
      <alignment horizontal="right"/>
    </xf>
    <xf numFmtId="0" fontId="5" fillId="3" borderId="11" xfId="0" applyFont="1" applyFill="1" applyBorder="1"/>
    <xf numFmtId="164" fontId="5" fillId="3" borderId="1" xfId="0" applyNumberFormat="1" applyFont="1" applyFill="1" applyBorder="1"/>
    <xf numFmtId="164" fontId="5" fillId="3" borderId="3" xfId="0" applyNumberFormat="1" applyFont="1" applyFill="1" applyBorder="1"/>
    <xf numFmtId="170" fontId="5" fillId="3" borderId="8" xfId="0" applyNumberFormat="1" applyFont="1" applyFill="1" applyBorder="1"/>
    <xf numFmtId="3" fontId="4" fillId="3" borderId="0" xfId="0" applyNumberFormat="1" applyFont="1" applyFill="1"/>
    <xf numFmtId="4" fontId="4" fillId="3" borderId="0" xfId="0" applyNumberFormat="1" applyFont="1" applyFill="1"/>
    <xf numFmtId="177" fontId="1" fillId="3" borderId="0" xfId="1" applyNumberFormat="1" applyFont="1" applyFill="1"/>
    <xf numFmtId="170" fontId="5" fillId="2" borderId="6" xfId="0" applyNumberFormat="1" applyFont="1" applyFill="1" applyBorder="1"/>
    <xf numFmtId="0" fontId="9" fillId="34" borderId="2" xfId="0" applyFont="1" applyFill="1" applyBorder="1" applyAlignment="1">
      <alignment wrapText="1"/>
    </xf>
    <xf numFmtId="3" fontId="9" fillId="34" borderId="6" xfId="0" applyNumberFormat="1" applyFont="1" applyFill="1" applyBorder="1"/>
    <xf numFmtId="180" fontId="4" fillId="2" borderId="0" xfId="1" applyNumberFormat="1" applyFont="1" applyFill="1"/>
    <xf numFmtId="164" fontId="6" fillId="2" borderId="21" xfId="0" applyNumberFormat="1" applyFont="1" applyFill="1" applyBorder="1"/>
    <xf numFmtId="0" fontId="4" fillId="2" borderId="0" xfId="0" applyFont="1" applyFill="1"/>
    <xf numFmtId="174" fontId="4" fillId="2" borderId="0" xfId="0" applyNumberFormat="1" applyFont="1" applyFill="1" applyAlignment="1">
      <alignment horizontal="center"/>
    </xf>
    <xf numFmtId="176" fontId="1" fillId="3" borderId="0" xfId="41" applyNumberFormat="1" applyFont="1" applyFill="1" applyAlignment="1">
      <alignment horizontal="center"/>
    </xf>
    <xf numFmtId="166" fontId="1" fillId="3" borderId="0" xfId="1" applyNumberFormat="1" applyFont="1" applyFill="1"/>
    <xf numFmtId="169" fontId="4" fillId="2" borderId="6" xfId="0" applyNumberFormat="1" applyFont="1" applyFill="1" applyBorder="1" applyAlignment="1">
      <alignment horizontal="center"/>
    </xf>
    <xf numFmtId="169" fontId="6" fillId="2" borderId="9" xfId="0" applyNumberFormat="1" applyFont="1" applyFill="1" applyBorder="1" applyAlignment="1">
      <alignment horizontal="center"/>
    </xf>
    <xf numFmtId="169" fontId="6" fillId="2" borderId="2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9" fontId="0" fillId="0" borderId="0" xfId="0" applyNumberFormat="1"/>
    <xf numFmtId="176" fontId="1" fillId="3" borderId="0" xfId="41" applyNumberFormat="1" applyFont="1" applyFill="1"/>
    <xf numFmtId="3" fontId="5" fillId="34" borderId="2" xfId="0" applyNumberFormat="1" applyFont="1" applyFill="1" applyBorder="1"/>
    <xf numFmtId="3" fontId="5" fillId="34" borderId="6" xfId="0" applyNumberFormat="1" applyFont="1" applyFill="1" applyBorder="1"/>
    <xf numFmtId="166" fontId="5" fillId="34" borderId="6" xfId="1" applyNumberFormat="1" applyFont="1" applyFill="1" applyBorder="1"/>
    <xf numFmtId="0" fontId="5" fillId="34" borderId="2" xfId="0" applyFont="1" applyFill="1" applyBorder="1"/>
    <xf numFmtId="164" fontId="5" fillId="34" borderId="6" xfId="0" applyNumberFormat="1" applyFont="1" applyFill="1" applyBorder="1"/>
    <xf numFmtId="3" fontId="5" fillId="34" borderId="11" xfId="0" applyNumberFormat="1" applyFont="1" applyFill="1" applyBorder="1"/>
    <xf numFmtId="3" fontId="5" fillId="34" borderId="20" xfId="0" applyNumberFormat="1" applyFont="1" applyFill="1" applyBorder="1"/>
    <xf numFmtId="169" fontId="5" fillId="34" borderId="11" xfId="0" applyNumberFormat="1" applyFont="1" applyFill="1" applyBorder="1"/>
    <xf numFmtId="180" fontId="4" fillId="34" borderId="0" xfId="1" applyNumberFormat="1" applyFont="1" applyFill="1" applyAlignment="1">
      <alignment horizontal="right"/>
    </xf>
  </cellXfs>
  <cellStyles count="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1" builtinId="3"/>
    <cellStyle name="Normal" xfId="0" builtinId="0"/>
    <cellStyle name="Note" xfId="37"/>
    <cellStyle name="Output" xfId="38"/>
    <cellStyle name="Porcentaje" xfId="41" builtinId="5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sqref="A1:E35"/>
    </sheetView>
  </sheetViews>
  <sheetFormatPr baseColWidth="10" defaultRowHeight="15" x14ac:dyDescent="0.25"/>
  <cols>
    <col min="1" max="1" width="35.7109375" style="73" customWidth="1"/>
    <col min="2" max="2" width="13.7109375" style="73" customWidth="1"/>
    <col min="3" max="3" width="16.28515625" style="73" customWidth="1"/>
    <col min="4" max="16384" width="11.42578125" style="73"/>
  </cols>
  <sheetData>
    <row r="1" spans="1:5" ht="15.75" x14ac:dyDescent="0.25">
      <c r="A1" s="88" t="s">
        <v>53</v>
      </c>
      <c r="B1" s="88"/>
      <c r="C1" s="88"/>
      <c r="D1" s="88"/>
      <c r="E1" s="88"/>
    </row>
    <row r="2" spans="1:5" x14ac:dyDescent="0.25">
      <c r="A2" s="89" t="s">
        <v>0</v>
      </c>
      <c r="B2" s="89"/>
      <c r="C2" s="89"/>
      <c r="D2" s="89"/>
      <c r="E2" s="89"/>
    </row>
    <row r="3" spans="1:5" x14ac:dyDescent="0.25">
      <c r="A3" s="90"/>
      <c r="B3" s="90"/>
      <c r="C3" s="90"/>
      <c r="D3" s="90"/>
      <c r="E3" s="90"/>
    </row>
    <row r="4" spans="1:5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5" x14ac:dyDescent="0.25">
      <c r="A5" s="59" t="s">
        <v>4</v>
      </c>
      <c r="B5" s="43"/>
      <c r="C5" s="43"/>
      <c r="D5" s="93" t="s">
        <v>5</v>
      </c>
      <c r="E5" s="58"/>
    </row>
    <row r="6" spans="1:5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5" x14ac:dyDescent="0.25">
      <c r="A7" s="185" t="s">
        <v>9</v>
      </c>
      <c r="B7" s="186">
        <f>SUM(B8:B11)</f>
        <v>3311540.6214300003</v>
      </c>
      <c r="C7" s="186">
        <f>SUM(C8:C11)</f>
        <v>4323.7664999999997</v>
      </c>
      <c r="D7" s="186">
        <f>SUM(D8:D11)</f>
        <v>3326129.0096000005</v>
      </c>
      <c r="E7" s="187">
        <f>SUM(E8:E11)</f>
        <v>71.314236678054854</v>
      </c>
    </row>
    <row r="8" spans="1:5" x14ac:dyDescent="0.25">
      <c r="A8" s="35" t="s">
        <v>10</v>
      </c>
      <c r="B8" s="36">
        <v>3144850.5690000001</v>
      </c>
      <c r="C8" s="36"/>
      <c r="D8" s="36">
        <v>3144850.5690000001</v>
      </c>
      <c r="E8" s="39">
        <v>67.427536507157001</v>
      </c>
    </row>
    <row r="9" spans="1:5" x14ac:dyDescent="0.25">
      <c r="A9" s="35" t="s">
        <v>11</v>
      </c>
      <c r="B9" s="36">
        <v>163900</v>
      </c>
      <c r="C9" s="36">
        <v>3790.8793900000001</v>
      </c>
      <c r="D9" s="36">
        <v>176690.42705999999</v>
      </c>
      <c r="E9" s="39">
        <v>3.7883517705077101</v>
      </c>
    </row>
    <row r="10" spans="1:5" x14ac:dyDescent="0.25">
      <c r="A10" s="35" t="s">
        <v>12</v>
      </c>
      <c r="B10" s="36">
        <v>2789.0524300000002</v>
      </c>
      <c r="C10" s="36">
        <v>532.88711000000001</v>
      </c>
      <c r="D10" s="36">
        <v>4587.0135399999999</v>
      </c>
      <c r="E10" s="39">
        <v>9.83484003901407E-2</v>
      </c>
    </row>
    <row r="11" spans="1:5" x14ac:dyDescent="0.25">
      <c r="A11" s="35" t="s">
        <v>13</v>
      </c>
      <c r="B11" s="36">
        <v>1</v>
      </c>
      <c r="C11" s="36"/>
      <c r="D11" s="36">
        <v>1</v>
      </c>
      <c r="E11" s="67">
        <v>0</v>
      </c>
    </row>
    <row r="12" spans="1:5" x14ac:dyDescent="0.25">
      <c r="A12" s="35"/>
      <c r="B12" s="33"/>
      <c r="C12" s="33"/>
      <c r="D12" s="33"/>
      <c r="E12" s="45"/>
    </row>
    <row r="13" spans="1:5" x14ac:dyDescent="0.25">
      <c r="A13" s="188" t="s">
        <v>14</v>
      </c>
      <c r="B13" s="189">
        <f>+B15+B17+B27</f>
        <v>543140.42326999991</v>
      </c>
      <c r="C13" s="189">
        <f>+C15+C17+C27</f>
        <v>235559.11507999999</v>
      </c>
      <c r="D13" s="189">
        <f>+D15+D17+D27</f>
        <v>1337916.8775599999</v>
      </c>
      <c r="E13" s="187">
        <f>+E15+E17+E27</f>
        <v>29.007835819246012</v>
      </c>
    </row>
    <row r="14" spans="1:5" x14ac:dyDescent="0.25">
      <c r="A14" s="35"/>
      <c r="B14" s="33"/>
      <c r="C14" s="33"/>
      <c r="D14" s="33"/>
      <c r="E14" s="50"/>
    </row>
    <row r="15" spans="1:5" ht="16.5" x14ac:dyDescent="0.35">
      <c r="A15" s="69" t="s">
        <v>15</v>
      </c>
      <c r="B15" s="172">
        <v>104187.74348999999</v>
      </c>
      <c r="C15" s="172"/>
      <c r="D15" s="172">
        <v>104187.74348999999</v>
      </c>
      <c r="E15" s="68">
        <v>2.23384950210977</v>
      </c>
    </row>
    <row r="16" spans="1:5" x14ac:dyDescent="0.25">
      <c r="A16" s="35"/>
      <c r="B16" s="33"/>
      <c r="C16" s="62"/>
      <c r="D16" s="34"/>
      <c r="E16" s="45"/>
    </row>
    <row r="17" spans="1:5" ht="16.5" x14ac:dyDescent="0.35">
      <c r="A17" s="171" t="s">
        <v>16</v>
      </c>
      <c r="B17" s="172">
        <f>SUM(B18:B25)</f>
        <v>438952.67977999995</v>
      </c>
      <c r="C17" s="172"/>
      <c r="D17" s="172">
        <f>SUM(D18:D25)</f>
        <v>438952.67977999995</v>
      </c>
      <c r="E17" s="68">
        <v>9.7334887765143812</v>
      </c>
    </row>
    <row r="18" spans="1:5" x14ac:dyDescent="0.25">
      <c r="A18" s="35" t="s">
        <v>17</v>
      </c>
      <c r="B18" s="38">
        <v>131347.69328000001</v>
      </c>
      <c r="C18" s="38"/>
      <c r="D18" s="38">
        <v>131347.69328000001</v>
      </c>
      <c r="E18" s="56">
        <v>2.8161755827350001</v>
      </c>
    </row>
    <row r="19" spans="1:5" x14ac:dyDescent="0.25">
      <c r="A19" s="35" t="s">
        <v>20</v>
      </c>
      <c r="B19" s="38">
        <v>115285.24099999999</v>
      </c>
      <c r="C19" s="38"/>
      <c r="D19" s="38">
        <v>115285.24099999999</v>
      </c>
      <c r="E19" s="56">
        <v>2.4717866956507502</v>
      </c>
    </row>
    <row r="20" spans="1:5" x14ac:dyDescent="0.25">
      <c r="A20" s="35" t="s">
        <v>19</v>
      </c>
      <c r="B20" s="38">
        <v>86794.158150000003</v>
      </c>
      <c r="C20" s="38"/>
      <c r="D20" s="38">
        <v>86794.158150000003</v>
      </c>
      <c r="E20" s="56">
        <v>1.8609203009375401</v>
      </c>
    </row>
    <row r="21" spans="1:5" x14ac:dyDescent="0.25">
      <c r="A21" s="35" t="s">
        <v>29</v>
      </c>
      <c r="B21" s="38">
        <v>67383.221000000005</v>
      </c>
      <c r="C21" s="38"/>
      <c r="D21" s="38">
        <v>67383.221000000005</v>
      </c>
      <c r="E21" s="56">
        <v>1.4447378322945501</v>
      </c>
    </row>
    <row r="22" spans="1:5" x14ac:dyDescent="0.25">
      <c r="A22" s="35" t="s">
        <v>28</v>
      </c>
      <c r="B22" s="38">
        <v>16715.490000000002</v>
      </c>
      <c r="C22" s="38"/>
      <c r="D22" s="38">
        <v>16715.490000000002</v>
      </c>
      <c r="E22" s="56">
        <v>0.35839041871182098</v>
      </c>
    </row>
    <row r="23" spans="1:5" x14ac:dyDescent="0.25">
      <c r="A23" s="35" t="s">
        <v>27</v>
      </c>
      <c r="B23" s="38">
        <v>10366.959500000001</v>
      </c>
      <c r="C23" s="38"/>
      <c r="D23" s="38">
        <v>10366.959500000001</v>
      </c>
      <c r="E23" s="56">
        <v>0.22227400787972698</v>
      </c>
    </row>
    <row r="24" spans="1:5" x14ac:dyDescent="0.25">
      <c r="A24" s="35" t="s">
        <v>21</v>
      </c>
      <c r="B24" s="38">
        <v>9397.3305999999993</v>
      </c>
      <c r="C24" s="38"/>
      <c r="D24" s="38">
        <v>9397.3305999999993</v>
      </c>
      <c r="E24" s="56">
        <v>0.20148456602273701</v>
      </c>
    </row>
    <row r="25" spans="1:5" x14ac:dyDescent="0.25">
      <c r="A25" s="35" t="s">
        <v>18</v>
      </c>
      <c r="B25" s="38">
        <v>1662.5862500000001</v>
      </c>
      <c r="C25" s="38"/>
      <c r="D25" s="38">
        <v>1662.5862500000001</v>
      </c>
      <c r="E25" s="56">
        <v>3.56468749813506E-2</v>
      </c>
    </row>
    <row r="26" spans="1:5" x14ac:dyDescent="0.25">
      <c r="A26" s="35"/>
      <c r="B26" s="34"/>
      <c r="C26" s="34"/>
      <c r="D26" s="34"/>
      <c r="E26" s="42"/>
    </row>
    <row r="27" spans="1:5" ht="16.5" x14ac:dyDescent="0.35">
      <c r="A27" s="52" t="s">
        <v>22</v>
      </c>
      <c r="B27" s="32"/>
      <c r="C27" s="172">
        <f>+C28+C29</f>
        <v>235559.11507999999</v>
      </c>
      <c r="D27" s="172">
        <f>+D28+D29</f>
        <v>794776.45429000002</v>
      </c>
      <c r="E27" s="68">
        <f>+E28+E29</f>
        <v>17.04049754062186</v>
      </c>
    </row>
    <row r="28" spans="1:5" x14ac:dyDescent="0.25">
      <c r="A28" s="35" t="s">
        <v>24</v>
      </c>
      <c r="B28" s="33"/>
      <c r="C28" s="47">
        <v>181484.86507999999</v>
      </c>
      <c r="D28" s="38">
        <v>612329.93478999997</v>
      </c>
      <c r="E28" s="39">
        <v>13.1287315968105</v>
      </c>
    </row>
    <row r="29" spans="1:5" x14ac:dyDescent="0.25">
      <c r="A29" s="35" t="s">
        <v>23</v>
      </c>
      <c r="B29" s="33"/>
      <c r="C29" s="47">
        <v>54074.25</v>
      </c>
      <c r="D29" s="38">
        <v>182446.51949999999</v>
      </c>
      <c r="E29" s="39">
        <v>3.9117659438113601</v>
      </c>
    </row>
    <row r="30" spans="1:5" x14ac:dyDescent="0.25">
      <c r="A30" s="66"/>
      <c r="B30" s="34"/>
      <c r="C30" s="34"/>
      <c r="D30" s="34"/>
      <c r="E30" s="42"/>
    </row>
    <row r="31" spans="1:5" x14ac:dyDescent="0.25">
      <c r="A31" s="35"/>
      <c r="B31" s="46"/>
      <c r="C31" s="61"/>
      <c r="D31" s="65"/>
      <c r="E31" s="48"/>
    </row>
    <row r="32" spans="1:5" x14ac:dyDescent="0.25">
      <c r="A32" s="63" t="s">
        <v>3</v>
      </c>
      <c r="B32" s="190">
        <f>+B7+B13</f>
        <v>3854681.0447000004</v>
      </c>
      <c r="C32" s="191">
        <f>+C7+C13</f>
        <v>239882.88157999999</v>
      </c>
      <c r="D32" s="190">
        <f>+D7+D13</f>
        <v>4664045.8871600004</v>
      </c>
      <c r="E32" s="192">
        <f>+E7+E13</f>
        <v>100.32207249730087</v>
      </c>
    </row>
    <row r="33" spans="1:5" x14ac:dyDescent="0.25">
      <c r="A33" s="49" t="s">
        <v>25</v>
      </c>
      <c r="B33" s="193" t="str">
        <f>+"S/ "&amp;3.374</f>
        <v>S/ 3.374</v>
      </c>
      <c r="C33" s="44"/>
      <c r="D33" s="44"/>
      <c r="E33" s="60"/>
    </row>
    <row r="34" spans="1:5" x14ac:dyDescent="0.25">
      <c r="A34" s="30"/>
      <c r="B34" s="30"/>
      <c r="C34" s="30"/>
      <c r="D34" s="30"/>
      <c r="E34" s="30"/>
    </row>
    <row r="35" spans="1:5" x14ac:dyDescent="0.25">
      <c r="A35" s="126" t="s">
        <v>26</v>
      </c>
      <c r="B35" s="184">
        <f>+B32/D32</f>
        <v>0.82646722136929207</v>
      </c>
      <c r="C35" s="184">
        <f>1-B35</f>
        <v>0.17353277863070793</v>
      </c>
      <c r="D35" s="4"/>
      <c r="E35" s="17"/>
    </row>
    <row r="36" spans="1:5" x14ac:dyDescent="0.25">
      <c r="A36" s="5"/>
      <c r="B36" s="23"/>
      <c r="C36" s="23"/>
      <c r="D36" s="23"/>
      <c r="E36" s="6"/>
    </row>
    <row r="37" spans="1:5" x14ac:dyDescent="0.25">
      <c r="A37" s="18"/>
      <c r="B37" s="19"/>
      <c r="C37" s="1"/>
      <c r="D37" s="1"/>
      <c r="E37" s="20"/>
    </row>
    <row r="38" spans="1:5" x14ac:dyDescent="0.25">
      <c r="B38" s="24"/>
    </row>
    <row r="39" spans="1:5" x14ac:dyDescent="0.25">
      <c r="B39" s="21"/>
      <c r="C39" s="21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85546875" style="30" customWidth="1"/>
    <col min="2" max="2" width="18.5703125" style="30" customWidth="1"/>
    <col min="3" max="3" width="18.42578125" style="30" customWidth="1"/>
    <col min="4" max="4" width="14.28515625" style="30" customWidth="1"/>
    <col min="5" max="5" width="13.7109375" style="30" customWidth="1"/>
    <col min="6" max="256" width="11.42578125" style="30"/>
    <col min="257" max="257" width="39.85546875" style="30" customWidth="1"/>
    <col min="258" max="258" width="18.5703125" style="30" customWidth="1"/>
    <col min="259" max="259" width="18.42578125" style="30" customWidth="1"/>
    <col min="260" max="260" width="14.28515625" style="30" customWidth="1"/>
    <col min="261" max="261" width="13.7109375" style="30" customWidth="1"/>
    <col min="262" max="512" width="11.42578125" style="30"/>
    <col min="513" max="513" width="39.85546875" style="30" customWidth="1"/>
    <col min="514" max="514" width="18.5703125" style="30" customWidth="1"/>
    <col min="515" max="515" width="18.42578125" style="30" customWidth="1"/>
    <col min="516" max="516" width="14.28515625" style="30" customWidth="1"/>
    <col min="517" max="517" width="13.7109375" style="30" customWidth="1"/>
    <col min="518" max="768" width="11.42578125" style="30"/>
    <col min="769" max="769" width="39.85546875" style="30" customWidth="1"/>
    <col min="770" max="770" width="18.5703125" style="30" customWidth="1"/>
    <col min="771" max="771" width="18.42578125" style="30" customWidth="1"/>
    <col min="772" max="772" width="14.28515625" style="30" customWidth="1"/>
    <col min="773" max="773" width="13.7109375" style="30" customWidth="1"/>
    <col min="774" max="1024" width="11.42578125" style="30"/>
    <col min="1025" max="1025" width="39.85546875" style="30" customWidth="1"/>
    <col min="1026" max="1026" width="18.5703125" style="30" customWidth="1"/>
    <col min="1027" max="1027" width="18.42578125" style="30" customWidth="1"/>
    <col min="1028" max="1028" width="14.28515625" style="30" customWidth="1"/>
    <col min="1029" max="1029" width="13.7109375" style="30" customWidth="1"/>
    <col min="1030" max="1280" width="11.42578125" style="30"/>
    <col min="1281" max="1281" width="39.85546875" style="30" customWidth="1"/>
    <col min="1282" max="1282" width="18.5703125" style="30" customWidth="1"/>
    <col min="1283" max="1283" width="18.42578125" style="30" customWidth="1"/>
    <col min="1284" max="1284" width="14.28515625" style="30" customWidth="1"/>
    <col min="1285" max="1285" width="13.7109375" style="30" customWidth="1"/>
    <col min="1286" max="1536" width="11.42578125" style="30"/>
    <col min="1537" max="1537" width="39.85546875" style="30" customWidth="1"/>
    <col min="1538" max="1538" width="18.5703125" style="30" customWidth="1"/>
    <col min="1539" max="1539" width="18.42578125" style="30" customWidth="1"/>
    <col min="1540" max="1540" width="14.28515625" style="30" customWidth="1"/>
    <col min="1541" max="1541" width="13.7109375" style="30" customWidth="1"/>
    <col min="1542" max="1792" width="11.42578125" style="30"/>
    <col min="1793" max="1793" width="39.85546875" style="30" customWidth="1"/>
    <col min="1794" max="1794" width="18.5703125" style="30" customWidth="1"/>
    <col min="1795" max="1795" width="18.42578125" style="30" customWidth="1"/>
    <col min="1796" max="1796" width="14.28515625" style="30" customWidth="1"/>
    <col min="1797" max="1797" width="13.7109375" style="30" customWidth="1"/>
    <col min="1798" max="2048" width="11.42578125" style="30"/>
    <col min="2049" max="2049" width="39.85546875" style="30" customWidth="1"/>
    <col min="2050" max="2050" width="18.5703125" style="30" customWidth="1"/>
    <col min="2051" max="2051" width="18.42578125" style="30" customWidth="1"/>
    <col min="2052" max="2052" width="14.28515625" style="30" customWidth="1"/>
    <col min="2053" max="2053" width="13.7109375" style="30" customWidth="1"/>
    <col min="2054" max="2304" width="11.42578125" style="30"/>
    <col min="2305" max="2305" width="39.85546875" style="30" customWidth="1"/>
    <col min="2306" max="2306" width="18.5703125" style="30" customWidth="1"/>
    <col min="2307" max="2307" width="18.42578125" style="30" customWidth="1"/>
    <col min="2308" max="2308" width="14.28515625" style="30" customWidth="1"/>
    <col min="2309" max="2309" width="13.7109375" style="30" customWidth="1"/>
    <col min="2310" max="2560" width="11.42578125" style="30"/>
    <col min="2561" max="2561" width="39.85546875" style="30" customWidth="1"/>
    <col min="2562" max="2562" width="18.5703125" style="30" customWidth="1"/>
    <col min="2563" max="2563" width="18.42578125" style="30" customWidth="1"/>
    <col min="2564" max="2564" width="14.28515625" style="30" customWidth="1"/>
    <col min="2565" max="2565" width="13.7109375" style="30" customWidth="1"/>
    <col min="2566" max="2816" width="11.42578125" style="30"/>
    <col min="2817" max="2817" width="39.85546875" style="30" customWidth="1"/>
    <col min="2818" max="2818" width="18.5703125" style="30" customWidth="1"/>
    <col min="2819" max="2819" width="18.42578125" style="30" customWidth="1"/>
    <col min="2820" max="2820" width="14.28515625" style="30" customWidth="1"/>
    <col min="2821" max="2821" width="13.7109375" style="30" customWidth="1"/>
    <col min="2822" max="3072" width="11.42578125" style="30"/>
    <col min="3073" max="3073" width="39.85546875" style="30" customWidth="1"/>
    <col min="3074" max="3074" width="18.5703125" style="30" customWidth="1"/>
    <col min="3075" max="3075" width="18.42578125" style="30" customWidth="1"/>
    <col min="3076" max="3076" width="14.28515625" style="30" customWidth="1"/>
    <col min="3077" max="3077" width="13.7109375" style="30" customWidth="1"/>
    <col min="3078" max="3328" width="11.42578125" style="30"/>
    <col min="3329" max="3329" width="39.85546875" style="30" customWidth="1"/>
    <col min="3330" max="3330" width="18.5703125" style="30" customWidth="1"/>
    <col min="3331" max="3331" width="18.42578125" style="30" customWidth="1"/>
    <col min="3332" max="3332" width="14.28515625" style="30" customWidth="1"/>
    <col min="3333" max="3333" width="13.7109375" style="30" customWidth="1"/>
    <col min="3334" max="3584" width="11.42578125" style="30"/>
    <col min="3585" max="3585" width="39.85546875" style="30" customWidth="1"/>
    <col min="3586" max="3586" width="18.5703125" style="30" customWidth="1"/>
    <col min="3587" max="3587" width="18.42578125" style="30" customWidth="1"/>
    <col min="3588" max="3588" width="14.28515625" style="30" customWidth="1"/>
    <col min="3589" max="3589" width="13.7109375" style="30" customWidth="1"/>
    <col min="3590" max="3840" width="11.42578125" style="30"/>
    <col min="3841" max="3841" width="39.85546875" style="30" customWidth="1"/>
    <col min="3842" max="3842" width="18.5703125" style="30" customWidth="1"/>
    <col min="3843" max="3843" width="18.42578125" style="30" customWidth="1"/>
    <col min="3844" max="3844" width="14.28515625" style="30" customWidth="1"/>
    <col min="3845" max="3845" width="13.7109375" style="30" customWidth="1"/>
    <col min="3846" max="4096" width="11.42578125" style="30"/>
    <col min="4097" max="4097" width="39.85546875" style="30" customWidth="1"/>
    <col min="4098" max="4098" width="18.5703125" style="30" customWidth="1"/>
    <col min="4099" max="4099" width="18.42578125" style="30" customWidth="1"/>
    <col min="4100" max="4100" width="14.28515625" style="30" customWidth="1"/>
    <col min="4101" max="4101" width="13.7109375" style="30" customWidth="1"/>
    <col min="4102" max="4352" width="11.42578125" style="30"/>
    <col min="4353" max="4353" width="39.85546875" style="30" customWidth="1"/>
    <col min="4354" max="4354" width="18.5703125" style="30" customWidth="1"/>
    <col min="4355" max="4355" width="18.42578125" style="30" customWidth="1"/>
    <col min="4356" max="4356" width="14.28515625" style="30" customWidth="1"/>
    <col min="4357" max="4357" width="13.7109375" style="30" customWidth="1"/>
    <col min="4358" max="4608" width="11.42578125" style="30"/>
    <col min="4609" max="4609" width="39.85546875" style="30" customWidth="1"/>
    <col min="4610" max="4610" width="18.5703125" style="30" customWidth="1"/>
    <col min="4611" max="4611" width="18.42578125" style="30" customWidth="1"/>
    <col min="4612" max="4612" width="14.28515625" style="30" customWidth="1"/>
    <col min="4613" max="4613" width="13.7109375" style="30" customWidth="1"/>
    <col min="4614" max="4864" width="11.42578125" style="30"/>
    <col min="4865" max="4865" width="39.85546875" style="30" customWidth="1"/>
    <col min="4866" max="4866" width="18.5703125" style="30" customWidth="1"/>
    <col min="4867" max="4867" width="18.42578125" style="30" customWidth="1"/>
    <col min="4868" max="4868" width="14.28515625" style="30" customWidth="1"/>
    <col min="4869" max="4869" width="13.7109375" style="30" customWidth="1"/>
    <col min="4870" max="5120" width="11.42578125" style="30"/>
    <col min="5121" max="5121" width="39.85546875" style="30" customWidth="1"/>
    <col min="5122" max="5122" width="18.5703125" style="30" customWidth="1"/>
    <col min="5123" max="5123" width="18.42578125" style="30" customWidth="1"/>
    <col min="5124" max="5124" width="14.28515625" style="30" customWidth="1"/>
    <col min="5125" max="5125" width="13.7109375" style="30" customWidth="1"/>
    <col min="5126" max="5376" width="11.42578125" style="30"/>
    <col min="5377" max="5377" width="39.85546875" style="30" customWidth="1"/>
    <col min="5378" max="5378" width="18.5703125" style="30" customWidth="1"/>
    <col min="5379" max="5379" width="18.42578125" style="30" customWidth="1"/>
    <col min="5380" max="5380" width="14.28515625" style="30" customWidth="1"/>
    <col min="5381" max="5381" width="13.7109375" style="30" customWidth="1"/>
    <col min="5382" max="5632" width="11.42578125" style="30"/>
    <col min="5633" max="5633" width="39.85546875" style="30" customWidth="1"/>
    <col min="5634" max="5634" width="18.5703125" style="30" customWidth="1"/>
    <col min="5635" max="5635" width="18.42578125" style="30" customWidth="1"/>
    <col min="5636" max="5636" width="14.28515625" style="30" customWidth="1"/>
    <col min="5637" max="5637" width="13.7109375" style="30" customWidth="1"/>
    <col min="5638" max="5888" width="11.42578125" style="30"/>
    <col min="5889" max="5889" width="39.85546875" style="30" customWidth="1"/>
    <col min="5890" max="5890" width="18.5703125" style="30" customWidth="1"/>
    <col min="5891" max="5891" width="18.42578125" style="30" customWidth="1"/>
    <col min="5892" max="5892" width="14.28515625" style="30" customWidth="1"/>
    <col min="5893" max="5893" width="13.7109375" style="30" customWidth="1"/>
    <col min="5894" max="6144" width="11.42578125" style="30"/>
    <col min="6145" max="6145" width="39.85546875" style="30" customWidth="1"/>
    <col min="6146" max="6146" width="18.5703125" style="30" customWidth="1"/>
    <col min="6147" max="6147" width="18.42578125" style="30" customWidth="1"/>
    <col min="6148" max="6148" width="14.28515625" style="30" customWidth="1"/>
    <col min="6149" max="6149" width="13.7109375" style="30" customWidth="1"/>
    <col min="6150" max="6400" width="11.42578125" style="30"/>
    <col min="6401" max="6401" width="39.85546875" style="30" customWidth="1"/>
    <col min="6402" max="6402" width="18.5703125" style="30" customWidth="1"/>
    <col min="6403" max="6403" width="18.42578125" style="30" customWidth="1"/>
    <col min="6404" max="6404" width="14.28515625" style="30" customWidth="1"/>
    <col min="6405" max="6405" width="13.7109375" style="30" customWidth="1"/>
    <col min="6406" max="6656" width="11.42578125" style="30"/>
    <col min="6657" max="6657" width="39.85546875" style="30" customWidth="1"/>
    <col min="6658" max="6658" width="18.5703125" style="30" customWidth="1"/>
    <col min="6659" max="6659" width="18.42578125" style="30" customWidth="1"/>
    <col min="6660" max="6660" width="14.28515625" style="30" customWidth="1"/>
    <col min="6661" max="6661" width="13.7109375" style="30" customWidth="1"/>
    <col min="6662" max="6912" width="11.42578125" style="30"/>
    <col min="6913" max="6913" width="39.85546875" style="30" customWidth="1"/>
    <col min="6914" max="6914" width="18.5703125" style="30" customWidth="1"/>
    <col min="6915" max="6915" width="18.42578125" style="30" customWidth="1"/>
    <col min="6916" max="6916" width="14.28515625" style="30" customWidth="1"/>
    <col min="6917" max="6917" width="13.7109375" style="30" customWidth="1"/>
    <col min="6918" max="7168" width="11.42578125" style="30"/>
    <col min="7169" max="7169" width="39.85546875" style="30" customWidth="1"/>
    <col min="7170" max="7170" width="18.5703125" style="30" customWidth="1"/>
    <col min="7171" max="7171" width="18.42578125" style="30" customWidth="1"/>
    <col min="7172" max="7172" width="14.28515625" style="30" customWidth="1"/>
    <col min="7173" max="7173" width="13.7109375" style="30" customWidth="1"/>
    <col min="7174" max="7424" width="11.42578125" style="30"/>
    <col min="7425" max="7425" width="39.85546875" style="30" customWidth="1"/>
    <col min="7426" max="7426" width="18.5703125" style="30" customWidth="1"/>
    <col min="7427" max="7427" width="18.42578125" style="30" customWidth="1"/>
    <col min="7428" max="7428" width="14.28515625" style="30" customWidth="1"/>
    <col min="7429" max="7429" width="13.7109375" style="30" customWidth="1"/>
    <col min="7430" max="7680" width="11.42578125" style="30"/>
    <col min="7681" max="7681" width="39.85546875" style="30" customWidth="1"/>
    <col min="7682" max="7682" width="18.5703125" style="30" customWidth="1"/>
    <col min="7683" max="7683" width="18.42578125" style="30" customWidth="1"/>
    <col min="7684" max="7684" width="14.28515625" style="30" customWidth="1"/>
    <col min="7685" max="7685" width="13.7109375" style="30" customWidth="1"/>
    <col min="7686" max="7936" width="11.42578125" style="30"/>
    <col min="7937" max="7937" width="39.85546875" style="30" customWidth="1"/>
    <col min="7938" max="7938" width="18.5703125" style="30" customWidth="1"/>
    <col min="7939" max="7939" width="18.42578125" style="30" customWidth="1"/>
    <col min="7940" max="7940" width="14.28515625" style="30" customWidth="1"/>
    <col min="7941" max="7941" width="13.7109375" style="30" customWidth="1"/>
    <col min="7942" max="8192" width="11.42578125" style="30"/>
    <col min="8193" max="8193" width="39.85546875" style="30" customWidth="1"/>
    <col min="8194" max="8194" width="18.5703125" style="30" customWidth="1"/>
    <col min="8195" max="8195" width="18.42578125" style="30" customWidth="1"/>
    <col min="8196" max="8196" width="14.28515625" style="30" customWidth="1"/>
    <col min="8197" max="8197" width="13.7109375" style="30" customWidth="1"/>
    <col min="8198" max="8448" width="11.42578125" style="30"/>
    <col min="8449" max="8449" width="39.85546875" style="30" customWidth="1"/>
    <col min="8450" max="8450" width="18.5703125" style="30" customWidth="1"/>
    <col min="8451" max="8451" width="18.42578125" style="30" customWidth="1"/>
    <col min="8452" max="8452" width="14.28515625" style="30" customWidth="1"/>
    <col min="8453" max="8453" width="13.7109375" style="30" customWidth="1"/>
    <col min="8454" max="8704" width="11.42578125" style="30"/>
    <col min="8705" max="8705" width="39.85546875" style="30" customWidth="1"/>
    <col min="8706" max="8706" width="18.5703125" style="30" customWidth="1"/>
    <col min="8707" max="8707" width="18.42578125" style="30" customWidth="1"/>
    <col min="8708" max="8708" width="14.28515625" style="30" customWidth="1"/>
    <col min="8709" max="8709" width="13.7109375" style="30" customWidth="1"/>
    <col min="8710" max="8960" width="11.42578125" style="30"/>
    <col min="8961" max="8961" width="39.85546875" style="30" customWidth="1"/>
    <col min="8962" max="8962" width="18.5703125" style="30" customWidth="1"/>
    <col min="8963" max="8963" width="18.42578125" style="30" customWidth="1"/>
    <col min="8964" max="8964" width="14.28515625" style="30" customWidth="1"/>
    <col min="8965" max="8965" width="13.7109375" style="30" customWidth="1"/>
    <col min="8966" max="9216" width="11.42578125" style="30"/>
    <col min="9217" max="9217" width="39.85546875" style="30" customWidth="1"/>
    <col min="9218" max="9218" width="18.5703125" style="30" customWidth="1"/>
    <col min="9219" max="9219" width="18.42578125" style="30" customWidth="1"/>
    <col min="9220" max="9220" width="14.28515625" style="30" customWidth="1"/>
    <col min="9221" max="9221" width="13.7109375" style="30" customWidth="1"/>
    <col min="9222" max="9472" width="11.42578125" style="30"/>
    <col min="9473" max="9473" width="39.85546875" style="30" customWidth="1"/>
    <col min="9474" max="9474" width="18.5703125" style="30" customWidth="1"/>
    <col min="9475" max="9475" width="18.42578125" style="30" customWidth="1"/>
    <col min="9476" max="9476" width="14.28515625" style="30" customWidth="1"/>
    <col min="9477" max="9477" width="13.7109375" style="30" customWidth="1"/>
    <col min="9478" max="9728" width="11.42578125" style="30"/>
    <col min="9729" max="9729" width="39.85546875" style="30" customWidth="1"/>
    <col min="9730" max="9730" width="18.5703125" style="30" customWidth="1"/>
    <col min="9731" max="9731" width="18.42578125" style="30" customWidth="1"/>
    <col min="9732" max="9732" width="14.28515625" style="30" customWidth="1"/>
    <col min="9733" max="9733" width="13.7109375" style="30" customWidth="1"/>
    <col min="9734" max="9984" width="11.42578125" style="30"/>
    <col min="9985" max="9985" width="39.85546875" style="30" customWidth="1"/>
    <col min="9986" max="9986" width="18.5703125" style="30" customWidth="1"/>
    <col min="9987" max="9987" width="18.42578125" style="30" customWidth="1"/>
    <col min="9988" max="9988" width="14.28515625" style="30" customWidth="1"/>
    <col min="9989" max="9989" width="13.7109375" style="30" customWidth="1"/>
    <col min="9990" max="10240" width="11.42578125" style="30"/>
    <col min="10241" max="10241" width="39.85546875" style="30" customWidth="1"/>
    <col min="10242" max="10242" width="18.5703125" style="30" customWidth="1"/>
    <col min="10243" max="10243" width="18.42578125" style="30" customWidth="1"/>
    <col min="10244" max="10244" width="14.28515625" style="30" customWidth="1"/>
    <col min="10245" max="10245" width="13.7109375" style="30" customWidth="1"/>
    <col min="10246" max="10496" width="11.42578125" style="30"/>
    <col min="10497" max="10497" width="39.85546875" style="30" customWidth="1"/>
    <col min="10498" max="10498" width="18.5703125" style="30" customWidth="1"/>
    <col min="10499" max="10499" width="18.42578125" style="30" customWidth="1"/>
    <col min="10500" max="10500" width="14.28515625" style="30" customWidth="1"/>
    <col min="10501" max="10501" width="13.7109375" style="30" customWidth="1"/>
    <col min="10502" max="10752" width="11.42578125" style="30"/>
    <col min="10753" max="10753" width="39.85546875" style="30" customWidth="1"/>
    <col min="10754" max="10754" width="18.5703125" style="30" customWidth="1"/>
    <col min="10755" max="10755" width="18.42578125" style="30" customWidth="1"/>
    <col min="10756" max="10756" width="14.28515625" style="30" customWidth="1"/>
    <col min="10757" max="10757" width="13.7109375" style="30" customWidth="1"/>
    <col min="10758" max="11008" width="11.42578125" style="30"/>
    <col min="11009" max="11009" width="39.85546875" style="30" customWidth="1"/>
    <col min="11010" max="11010" width="18.5703125" style="30" customWidth="1"/>
    <col min="11011" max="11011" width="18.42578125" style="30" customWidth="1"/>
    <col min="11012" max="11012" width="14.28515625" style="30" customWidth="1"/>
    <col min="11013" max="11013" width="13.7109375" style="30" customWidth="1"/>
    <col min="11014" max="11264" width="11.42578125" style="30"/>
    <col min="11265" max="11265" width="39.85546875" style="30" customWidth="1"/>
    <col min="11266" max="11266" width="18.5703125" style="30" customWidth="1"/>
    <col min="11267" max="11267" width="18.42578125" style="30" customWidth="1"/>
    <col min="11268" max="11268" width="14.28515625" style="30" customWidth="1"/>
    <col min="11269" max="11269" width="13.7109375" style="30" customWidth="1"/>
    <col min="11270" max="11520" width="11.42578125" style="30"/>
    <col min="11521" max="11521" width="39.85546875" style="30" customWidth="1"/>
    <col min="11522" max="11522" width="18.5703125" style="30" customWidth="1"/>
    <col min="11523" max="11523" width="18.42578125" style="30" customWidth="1"/>
    <col min="11524" max="11524" width="14.28515625" style="30" customWidth="1"/>
    <col min="11525" max="11525" width="13.7109375" style="30" customWidth="1"/>
    <col min="11526" max="11776" width="11.42578125" style="30"/>
    <col min="11777" max="11777" width="39.85546875" style="30" customWidth="1"/>
    <col min="11778" max="11778" width="18.5703125" style="30" customWidth="1"/>
    <col min="11779" max="11779" width="18.42578125" style="30" customWidth="1"/>
    <col min="11780" max="11780" width="14.28515625" style="30" customWidth="1"/>
    <col min="11781" max="11781" width="13.7109375" style="30" customWidth="1"/>
    <col min="11782" max="12032" width="11.42578125" style="30"/>
    <col min="12033" max="12033" width="39.85546875" style="30" customWidth="1"/>
    <col min="12034" max="12034" width="18.5703125" style="30" customWidth="1"/>
    <col min="12035" max="12035" width="18.42578125" style="30" customWidth="1"/>
    <col min="12036" max="12036" width="14.28515625" style="30" customWidth="1"/>
    <col min="12037" max="12037" width="13.7109375" style="30" customWidth="1"/>
    <col min="12038" max="12288" width="11.42578125" style="30"/>
    <col min="12289" max="12289" width="39.85546875" style="30" customWidth="1"/>
    <col min="12290" max="12290" width="18.5703125" style="30" customWidth="1"/>
    <col min="12291" max="12291" width="18.42578125" style="30" customWidth="1"/>
    <col min="12292" max="12292" width="14.28515625" style="30" customWidth="1"/>
    <col min="12293" max="12293" width="13.7109375" style="30" customWidth="1"/>
    <col min="12294" max="12544" width="11.42578125" style="30"/>
    <col min="12545" max="12545" width="39.85546875" style="30" customWidth="1"/>
    <col min="12546" max="12546" width="18.5703125" style="30" customWidth="1"/>
    <col min="12547" max="12547" width="18.42578125" style="30" customWidth="1"/>
    <col min="12548" max="12548" width="14.28515625" style="30" customWidth="1"/>
    <col min="12549" max="12549" width="13.7109375" style="30" customWidth="1"/>
    <col min="12550" max="12800" width="11.42578125" style="30"/>
    <col min="12801" max="12801" width="39.85546875" style="30" customWidth="1"/>
    <col min="12802" max="12802" width="18.5703125" style="30" customWidth="1"/>
    <col min="12803" max="12803" width="18.42578125" style="30" customWidth="1"/>
    <col min="12804" max="12804" width="14.28515625" style="30" customWidth="1"/>
    <col min="12805" max="12805" width="13.7109375" style="30" customWidth="1"/>
    <col min="12806" max="13056" width="11.42578125" style="30"/>
    <col min="13057" max="13057" width="39.85546875" style="30" customWidth="1"/>
    <col min="13058" max="13058" width="18.5703125" style="30" customWidth="1"/>
    <col min="13059" max="13059" width="18.42578125" style="30" customWidth="1"/>
    <col min="13060" max="13060" width="14.28515625" style="30" customWidth="1"/>
    <col min="13061" max="13061" width="13.7109375" style="30" customWidth="1"/>
    <col min="13062" max="13312" width="11.42578125" style="30"/>
    <col min="13313" max="13313" width="39.85546875" style="30" customWidth="1"/>
    <col min="13314" max="13314" width="18.5703125" style="30" customWidth="1"/>
    <col min="13315" max="13315" width="18.42578125" style="30" customWidth="1"/>
    <col min="13316" max="13316" width="14.28515625" style="30" customWidth="1"/>
    <col min="13317" max="13317" width="13.7109375" style="30" customWidth="1"/>
    <col min="13318" max="13568" width="11.42578125" style="30"/>
    <col min="13569" max="13569" width="39.85546875" style="30" customWidth="1"/>
    <col min="13570" max="13570" width="18.5703125" style="30" customWidth="1"/>
    <col min="13571" max="13571" width="18.42578125" style="30" customWidth="1"/>
    <col min="13572" max="13572" width="14.28515625" style="30" customWidth="1"/>
    <col min="13573" max="13573" width="13.7109375" style="30" customWidth="1"/>
    <col min="13574" max="13824" width="11.42578125" style="30"/>
    <col min="13825" max="13825" width="39.85546875" style="30" customWidth="1"/>
    <col min="13826" max="13826" width="18.5703125" style="30" customWidth="1"/>
    <col min="13827" max="13827" width="18.42578125" style="30" customWidth="1"/>
    <col min="13828" max="13828" width="14.28515625" style="30" customWidth="1"/>
    <col min="13829" max="13829" width="13.7109375" style="30" customWidth="1"/>
    <col min="13830" max="14080" width="11.42578125" style="30"/>
    <col min="14081" max="14081" width="39.85546875" style="30" customWidth="1"/>
    <col min="14082" max="14082" width="18.5703125" style="30" customWidth="1"/>
    <col min="14083" max="14083" width="18.42578125" style="30" customWidth="1"/>
    <col min="14084" max="14084" width="14.28515625" style="30" customWidth="1"/>
    <col min="14085" max="14085" width="13.7109375" style="30" customWidth="1"/>
    <col min="14086" max="14336" width="11.42578125" style="30"/>
    <col min="14337" max="14337" width="39.85546875" style="30" customWidth="1"/>
    <col min="14338" max="14338" width="18.5703125" style="30" customWidth="1"/>
    <col min="14339" max="14339" width="18.42578125" style="30" customWidth="1"/>
    <col min="14340" max="14340" width="14.28515625" style="30" customWidth="1"/>
    <col min="14341" max="14341" width="13.7109375" style="30" customWidth="1"/>
    <col min="14342" max="14592" width="11.42578125" style="30"/>
    <col min="14593" max="14593" width="39.85546875" style="30" customWidth="1"/>
    <col min="14594" max="14594" width="18.5703125" style="30" customWidth="1"/>
    <col min="14595" max="14595" width="18.42578125" style="30" customWidth="1"/>
    <col min="14596" max="14596" width="14.28515625" style="30" customWidth="1"/>
    <col min="14597" max="14597" width="13.7109375" style="30" customWidth="1"/>
    <col min="14598" max="14848" width="11.42578125" style="30"/>
    <col min="14849" max="14849" width="39.85546875" style="30" customWidth="1"/>
    <col min="14850" max="14850" width="18.5703125" style="30" customWidth="1"/>
    <col min="14851" max="14851" width="18.42578125" style="30" customWidth="1"/>
    <col min="14852" max="14852" width="14.28515625" style="30" customWidth="1"/>
    <col min="14853" max="14853" width="13.7109375" style="30" customWidth="1"/>
    <col min="14854" max="15104" width="11.42578125" style="30"/>
    <col min="15105" max="15105" width="39.85546875" style="30" customWidth="1"/>
    <col min="15106" max="15106" width="18.5703125" style="30" customWidth="1"/>
    <col min="15107" max="15107" width="18.42578125" style="30" customWidth="1"/>
    <col min="15108" max="15108" width="14.28515625" style="30" customWidth="1"/>
    <col min="15109" max="15109" width="13.7109375" style="30" customWidth="1"/>
    <col min="15110" max="15360" width="11.42578125" style="30"/>
    <col min="15361" max="15361" width="39.85546875" style="30" customWidth="1"/>
    <col min="15362" max="15362" width="18.5703125" style="30" customWidth="1"/>
    <col min="15363" max="15363" width="18.42578125" style="30" customWidth="1"/>
    <col min="15364" max="15364" width="14.28515625" style="30" customWidth="1"/>
    <col min="15365" max="15365" width="13.7109375" style="30" customWidth="1"/>
    <col min="15366" max="15616" width="11.42578125" style="30"/>
    <col min="15617" max="15617" width="39.85546875" style="30" customWidth="1"/>
    <col min="15618" max="15618" width="18.5703125" style="30" customWidth="1"/>
    <col min="15619" max="15619" width="18.42578125" style="30" customWidth="1"/>
    <col min="15620" max="15620" width="14.28515625" style="30" customWidth="1"/>
    <col min="15621" max="15621" width="13.7109375" style="30" customWidth="1"/>
    <col min="15622" max="15872" width="11.42578125" style="30"/>
    <col min="15873" max="15873" width="39.85546875" style="30" customWidth="1"/>
    <col min="15874" max="15874" width="18.5703125" style="30" customWidth="1"/>
    <col min="15875" max="15875" width="18.42578125" style="30" customWidth="1"/>
    <col min="15876" max="15876" width="14.28515625" style="30" customWidth="1"/>
    <col min="15877" max="15877" width="13.7109375" style="30" customWidth="1"/>
    <col min="15878" max="16128" width="11.42578125" style="30"/>
    <col min="16129" max="16129" width="39.85546875" style="30" customWidth="1"/>
    <col min="16130" max="16130" width="18.5703125" style="30" customWidth="1"/>
    <col min="16131" max="16131" width="18.42578125" style="30" customWidth="1"/>
    <col min="16132" max="16132" width="14.28515625" style="30" customWidth="1"/>
    <col min="16133" max="16133" width="13.7109375" style="30" customWidth="1"/>
    <col min="16134" max="16384" width="11.42578125" style="30"/>
  </cols>
  <sheetData>
    <row r="1" spans="1:6" ht="15.75" x14ac:dyDescent="0.25">
      <c r="A1" s="88" t="s">
        <v>44</v>
      </c>
      <c r="B1" s="88"/>
      <c r="C1" s="88"/>
      <c r="D1" s="88"/>
      <c r="E1" s="88"/>
    </row>
    <row r="2" spans="1:6" x14ac:dyDescent="0.25">
      <c r="A2" s="89" t="s">
        <v>0</v>
      </c>
      <c r="B2" s="89"/>
      <c r="C2" s="89"/>
      <c r="D2" s="89"/>
      <c r="E2" s="89"/>
    </row>
    <row r="3" spans="1:6" x14ac:dyDescent="0.25">
      <c r="A3" s="90"/>
      <c r="B3" s="90"/>
      <c r="C3" s="90"/>
      <c r="D3" s="90"/>
      <c r="E3" s="90"/>
    </row>
    <row r="4" spans="1:6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6" x14ac:dyDescent="0.25">
      <c r="A5" s="59" t="s">
        <v>4</v>
      </c>
      <c r="B5" s="43"/>
      <c r="C5" s="43"/>
      <c r="D5" s="93" t="s">
        <v>5</v>
      </c>
      <c r="E5" s="58"/>
    </row>
    <row r="6" spans="1:6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6" x14ac:dyDescent="0.25">
      <c r="A7" s="122" t="s">
        <v>9</v>
      </c>
      <c r="B7" s="119">
        <f>SUM(B8:B11)</f>
        <v>4773922.7493400006</v>
      </c>
      <c r="C7" s="119">
        <f>SUM(C8:C11)</f>
        <v>236143.66033999997</v>
      </c>
      <c r="D7" s="119">
        <f>SUM(D8:D11)</f>
        <v>5715899.81043626</v>
      </c>
      <c r="E7" s="120">
        <f>SUM(E8:E11)</f>
        <v>92.944742173485565</v>
      </c>
    </row>
    <row r="8" spans="1:6" x14ac:dyDescent="0.25">
      <c r="A8" s="35" t="s">
        <v>11</v>
      </c>
      <c r="B8" s="36">
        <v>3589289.2850700002</v>
      </c>
      <c r="C8" s="36">
        <v>235622.93891999999</v>
      </c>
      <c r="D8" s="36">
        <f>+B8+C8*3.989</f>
        <v>4529189.1884218799</v>
      </c>
      <c r="E8" s="39">
        <v>73.646805806268006</v>
      </c>
      <c r="F8" s="125"/>
    </row>
    <row r="9" spans="1:6" x14ac:dyDescent="0.25">
      <c r="A9" s="35" t="s">
        <v>10</v>
      </c>
      <c r="B9" s="36">
        <v>596200.11499999999</v>
      </c>
      <c r="C9" s="36"/>
      <c r="D9" s="36">
        <f>+B9+C9*3.989</f>
        <v>596200.11499999999</v>
      </c>
      <c r="E9" s="39">
        <v>9.6945020983719896</v>
      </c>
      <c r="F9" s="125"/>
    </row>
    <row r="10" spans="1:6" x14ac:dyDescent="0.25">
      <c r="A10" s="35" t="s">
        <v>12</v>
      </c>
      <c r="B10" s="36">
        <v>588432.34927000001</v>
      </c>
      <c r="C10" s="36">
        <v>520.72141999999997</v>
      </c>
      <c r="D10" s="36">
        <f>+B10+C10*3.989</f>
        <v>590509.50701437995</v>
      </c>
      <c r="E10" s="39">
        <v>9.6034180083621195</v>
      </c>
      <c r="F10" s="125"/>
    </row>
    <row r="11" spans="1:6" x14ac:dyDescent="0.25">
      <c r="A11" s="35" t="s">
        <v>13</v>
      </c>
      <c r="B11" s="36">
        <v>1</v>
      </c>
      <c r="C11" s="36"/>
      <c r="D11" s="36">
        <f>+B11+C11*3.989</f>
        <v>1</v>
      </c>
      <c r="E11" s="67">
        <v>1.6260483442496467E-5</v>
      </c>
      <c r="F11" s="125"/>
    </row>
    <row r="12" spans="1:6" x14ac:dyDescent="0.25">
      <c r="A12" s="35"/>
      <c r="B12" s="33"/>
      <c r="C12" s="33"/>
      <c r="D12" s="33"/>
      <c r="E12" s="45"/>
    </row>
    <row r="13" spans="1:6" x14ac:dyDescent="0.25">
      <c r="A13" s="122" t="s">
        <v>14</v>
      </c>
      <c r="B13" s="119">
        <f>+B15</f>
        <v>427066.51669999998</v>
      </c>
      <c r="C13" s="119">
        <f>+C15</f>
        <v>1710.5235</v>
      </c>
      <c r="D13" s="119">
        <f>+D15</f>
        <v>433889.7949415</v>
      </c>
      <c r="E13" s="120">
        <f>+E15</f>
        <v>7.055257826514449</v>
      </c>
    </row>
    <row r="14" spans="1:6" x14ac:dyDescent="0.25">
      <c r="A14" s="35"/>
      <c r="B14" s="33"/>
      <c r="C14" s="33"/>
      <c r="D14" s="33"/>
      <c r="E14" s="53"/>
    </row>
    <row r="15" spans="1:6" ht="16.5" x14ac:dyDescent="0.35">
      <c r="A15" s="123" t="s">
        <v>16</v>
      </c>
      <c r="B15" s="124">
        <f>SUM(B16:B24)</f>
        <v>427066.51669999998</v>
      </c>
      <c r="C15" s="124">
        <f>SUM(C16:C24)</f>
        <v>1710.5235</v>
      </c>
      <c r="D15" s="124">
        <f>SUM(D16:D24)</f>
        <v>433889.7949415</v>
      </c>
      <c r="E15" s="68">
        <f>SUM(E16:E24)</f>
        <v>7.055257826514449</v>
      </c>
    </row>
    <row r="16" spans="1:6" x14ac:dyDescent="0.25">
      <c r="A16" s="35" t="s">
        <v>20</v>
      </c>
      <c r="B16" s="38">
        <v>172569.14749999999</v>
      </c>
      <c r="C16" s="38"/>
      <c r="D16" s="36">
        <f t="shared" ref="D16:D23" si="0">+B16+C16*3.989</f>
        <v>172569.14749999999</v>
      </c>
      <c r="E16" s="56">
        <v>2.8060577656094807</v>
      </c>
      <c r="F16" s="125"/>
    </row>
    <row r="17" spans="1:6" x14ac:dyDescent="0.25">
      <c r="A17" s="35" t="s">
        <v>17</v>
      </c>
      <c r="B17" s="38">
        <v>89089.489459999997</v>
      </c>
      <c r="C17" s="38"/>
      <c r="D17" s="36">
        <f t="shared" si="0"/>
        <v>89089.489459999997</v>
      </c>
      <c r="E17" s="56">
        <v>1.4486381682647935</v>
      </c>
      <c r="F17" s="125"/>
    </row>
    <row r="18" spans="1:6" x14ac:dyDescent="0.25">
      <c r="A18" s="35" t="s">
        <v>19</v>
      </c>
      <c r="B18" s="38">
        <v>82926.991289999991</v>
      </c>
      <c r="C18" s="38"/>
      <c r="D18" s="36">
        <f t="shared" si="0"/>
        <v>82926.991289999991</v>
      </c>
      <c r="E18" s="56">
        <v>1.3484329688070937</v>
      </c>
      <c r="F18" s="125"/>
    </row>
    <row r="19" spans="1:6" x14ac:dyDescent="0.25">
      <c r="A19" s="35" t="s">
        <v>41</v>
      </c>
      <c r="B19" s="38">
        <v>53231.389000000003</v>
      </c>
      <c r="C19" s="38"/>
      <c r="D19" s="36">
        <f t="shared" si="0"/>
        <v>53231.389000000003</v>
      </c>
      <c r="E19" s="56">
        <v>0.86556811945558876</v>
      </c>
      <c r="F19" s="125"/>
    </row>
    <row r="20" spans="1:6" x14ac:dyDescent="0.25">
      <c r="A20" s="35" t="s">
        <v>28</v>
      </c>
      <c r="B20" s="38">
        <v>20801.5946</v>
      </c>
      <c r="C20" s="38"/>
      <c r="D20" s="36">
        <f t="shared" si="0"/>
        <v>20801.5946</v>
      </c>
      <c r="E20" s="56">
        <v>0.33824398457082394</v>
      </c>
      <c r="F20" s="125"/>
    </row>
    <row r="21" spans="1:6" x14ac:dyDescent="0.25">
      <c r="A21" s="35" t="s">
        <v>27</v>
      </c>
      <c r="B21" s="38">
        <v>7684.3448499999995</v>
      </c>
      <c r="C21" s="38"/>
      <c r="D21" s="36">
        <f t="shared" si="0"/>
        <v>7684.3448499999995</v>
      </c>
      <c r="E21" s="56">
        <v>0.12495116219985801</v>
      </c>
      <c r="F21" s="125"/>
    </row>
    <row r="22" spans="1:6" x14ac:dyDescent="0.25">
      <c r="A22" s="66" t="s">
        <v>42</v>
      </c>
      <c r="B22" s="38"/>
      <c r="C22" s="38">
        <v>1710.5235</v>
      </c>
      <c r="D22" s="36">
        <f t="shared" si="0"/>
        <v>6823.2782415000001</v>
      </c>
      <c r="E22" s="56">
        <v>0.11094980286945717</v>
      </c>
      <c r="F22" s="125"/>
    </row>
    <row r="23" spans="1:6" x14ac:dyDescent="0.25">
      <c r="A23" s="35" t="s">
        <v>18</v>
      </c>
      <c r="B23" s="38">
        <v>763.56</v>
      </c>
      <c r="C23" s="38"/>
      <c r="D23" s="36">
        <f t="shared" si="0"/>
        <v>763.56</v>
      </c>
      <c r="E23" s="56">
        <v>1.2415854737352603E-2</v>
      </c>
      <c r="F23" s="125"/>
    </row>
    <row r="24" spans="1:6" x14ac:dyDescent="0.25">
      <c r="A24" s="35"/>
      <c r="B24" s="34"/>
      <c r="C24" s="34"/>
      <c r="D24" s="34"/>
      <c r="E24" s="42"/>
    </row>
    <row r="25" spans="1:6" x14ac:dyDescent="0.25">
      <c r="A25" s="63" t="s">
        <v>3</v>
      </c>
      <c r="B25" s="128">
        <f>+B7+B13</f>
        <v>5200989.2660400001</v>
      </c>
      <c r="C25" s="128">
        <f>+C7+C13</f>
        <v>237854.18383999998</v>
      </c>
      <c r="D25" s="128">
        <f>+D13+D7</f>
        <v>6149789.6053777598</v>
      </c>
      <c r="E25" s="131">
        <f>+E13+E7</f>
        <v>100.00000000000001</v>
      </c>
      <c r="F25" s="129"/>
    </row>
    <row r="26" spans="1:6" x14ac:dyDescent="0.25">
      <c r="A26" s="132" t="s">
        <v>25</v>
      </c>
      <c r="B26" s="130" t="str">
        <f>+"S/ "&amp;3.989</f>
        <v>S/ 3.989</v>
      </c>
      <c r="C26" s="44"/>
      <c r="D26" s="44"/>
      <c r="E26" s="60"/>
    </row>
    <row r="28" spans="1:6" x14ac:dyDescent="0.25">
      <c r="A28" s="126" t="s">
        <v>26</v>
      </c>
      <c r="B28" s="127">
        <f>+B25/D25</f>
        <v>0.84571824400170215</v>
      </c>
      <c r="C28" s="127">
        <f>1-B28</f>
        <v>0.15428175599829785</v>
      </c>
    </row>
    <row r="31" spans="1:6" x14ac:dyDescent="0.25">
      <c r="B31" s="70"/>
      <c r="C31" s="70"/>
      <c r="D31" s="7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I26" sqref="I26"/>
    </sheetView>
  </sheetViews>
  <sheetFormatPr baseColWidth="10" defaultColWidth="11.42578125" defaultRowHeight="15" x14ac:dyDescent="0.25"/>
  <cols>
    <col min="1" max="1" width="39.85546875" style="30" customWidth="1"/>
    <col min="2" max="2" width="18.5703125" style="30" customWidth="1"/>
    <col min="3" max="3" width="18.42578125" style="30" customWidth="1"/>
    <col min="4" max="4" width="14.28515625" style="30" customWidth="1"/>
    <col min="5" max="5" width="13.7109375" style="30" customWidth="1"/>
    <col min="6" max="7" width="11.42578125" style="30"/>
    <col min="8" max="8" width="13.140625" style="30" bestFit="1" customWidth="1"/>
    <col min="9" max="9" width="11.5703125" style="30" bestFit="1" customWidth="1"/>
    <col min="10" max="256" width="11.42578125" style="30"/>
    <col min="257" max="257" width="39.85546875" style="30" customWidth="1"/>
    <col min="258" max="258" width="18.5703125" style="30" customWidth="1"/>
    <col min="259" max="259" width="18.42578125" style="30" customWidth="1"/>
    <col min="260" max="260" width="14.28515625" style="30" customWidth="1"/>
    <col min="261" max="261" width="13.7109375" style="30" customWidth="1"/>
    <col min="262" max="263" width="11.42578125" style="30"/>
    <col min="264" max="264" width="13.140625" style="30" bestFit="1" customWidth="1"/>
    <col min="265" max="265" width="11.5703125" style="30" bestFit="1" customWidth="1"/>
    <col min="266" max="512" width="11.42578125" style="30"/>
    <col min="513" max="513" width="39.85546875" style="30" customWidth="1"/>
    <col min="514" max="514" width="18.5703125" style="30" customWidth="1"/>
    <col min="515" max="515" width="18.42578125" style="30" customWidth="1"/>
    <col min="516" max="516" width="14.28515625" style="30" customWidth="1"/>
    <col min="517" max="517" width="13.7109375" style="30" customWidth="1"/>
    <col min="518" max="519" width="11.42578125" style="30"/>
    <col min="520" max="520" width="13.140625" style="30" bestFit="1" customWidth="1"/>
    <col min="521" max="521" width="11.5703125" style="30" bestFit="1" customWidth="1"/>
    <col min="522" max="768" width="11.42578125" style="30"/>
    <col min="769" max="769" width="39.85546875" style="30" customWidth="1"/>
    <col min="770" max="770" width="18.5703125" style="30" customWidth="1"/>
    <col min="771" max="771" width="18.42578125" style="30" customWidth="1"/>
    <col min="772" max="772" width="14.28515625" style="30" customWidth="1"/>
    <col min="773" max="773" width="13.7109375" style="30" customWidth="1"/>
    <col min="774" max="775" width="11.42578125" style="30"/>
    <col min="776" max="776" width="13.140625" style="30" bestFit="1" customWidth="1"/>
    <col min="777" max="777" width="11.5703125" style="30" bestFit="1" customWidth="1"/>
    <col min="778" max="1024" width="11.42578125" style="30"/>
    <col min="1025" max="1025" width="39.85546875" style="30" customWidth="1"/>
    <col min="1026" max="1026" width="18.5703125" style="30" customWidth="1"/>
    <col min="1027" max="1027" width="18.42578125" style="30" customWidth="1"/>
    <col min="1028" max="1028" width="14.28515625" style="30" customWidth="1"/>
    <col min="1029" max="1029" width="13.7109375" style="30" customWidth="1"/>
    <col min="1030" max="1031" width="11.42578125" style="30"/>
    <col min="1032" max="1032" width="13.140625" style="30" bestFit="1" customWidth="1"/>
    <col min="1033" max="1033" width="11.5703125" style="30" bestFit="1" customWidth="1"/>
    <col min="1034" max="1280" width="11.42578125" style="30"/>
    <col min="1281" max="1281" width="39.85546875" style="30" customWidth="1"/>
    <col min="1282" max="1282" width="18.5703125" style="30" customWidth="1"/>
    <col min="1283" max="1283" width="18.42578125" style="30" customWidth="1"/>
    <col min="1284" max="1284" width="14.28515625" style="30" customWidth="1"/>
    <col min="1285" max="1285" width="13.7109375" style="30" customWidth="1"/>
    <col min="1286" max="1287" width="11.42578125" style="30"/>
    <col min="1288" max="1288" width="13.140625" style="30" bestFit="1" customWidth="1"/>
    <col min="1289" max="1289" width="11.5703125" style="30" bestFit="1" customWidth="1"/>
    <col min="1290" max="1536" width="11.42578125" style="30"/>
    <col min="1537" max="1537" width="39.85546875" style="30" customWidth="1"/>
    <col min="1538" max="1538" width="18.5703125" style="30" customWidth="1"/>
    <col min="1539" max="1539" width="18.42578125" style="30" customWidth="1"/>
    <col min="1540" max="1540" width="14.28515625" style="30" customWidth="1"/>
    <col min="1541" max="1541" width="13.7109375" style="30" customWidth="1"/>
    <col min="1542" max="1543" width="11.42578125" style="30"/>
    <col min="1544" max="1544" width="13.140625" style="30" bestFit="1" customWidth="1"/>
    <col min="1545" max="1545" width="11.5703125" style="30" bestFit="1" customWidth="1"/>
    <col min="1546" max="1792" width="11.42578125" style="30"/>
    <col min="1793" max="1793" width="39.85546875" style="30" customWidth="1"/>
    <col min="1794" max="1794" width="18.5703125" style="30" customWidth="1"/>
    <col min="1795" max="1795" width="18.42578125" style="30" customWidth="1"/>
    <col min="1796" max="1796" width="14.28515625" style="30" customWidth="1"/>
    <col min="1797" max="1797" width="13.7109375" style="30" customWidth="1"/>
    <col min="1798" max="1799" width="11.42578125" style="30"/>
    <col min="1800" max="1800" width="13.140625" style="30" bestFit="1" customWidth="1"/>
    <col min="1801" max="1801" width="11.5703125" style="30" bestFit="1" customWidth="1"/>
    <col min="1802" max="2048" width="11.42578125" style="30"/>
    <col min="2049" max="2049" width="39.85546875" style="30" customWidth="1"/>
    <col min="2050" max="2050" width="18.5703125" style="30" customWidth="1"/>
    <col min="2051" max="2051" width="18.42578125" style="30" customWidth="1"/>
    <col min="2052" max="2052" width="14.28515625" style="30" customWidth="1"/>
    <col min="2053" max="2053" width="13.7109375" style="30" customWidth="1"/>
    <col min="2054" max="2055" width="11.42578125" style="30"/>
    <col min="2056" max="2056" width="13.140625" style="30" bestFit="1" customWidth="1"/>
    <col min="2057" max="2057" width="11.5703125" style="30" bestFit="1" customWidth="1"/>
    <col min="2058" max="2304" width="11.42578125" style="30"/>
    <col min="2305" max="2305" width="39.85546875" style="30" customWidth="1"/>
    <col min="2306" max="2306" width="18.5703125" style="30" customWidth="1"/>
    <col min="2307" max="2307" width="18.42578125" style="30" customWidth="1"/>
    <col min="2308" max="2308" width="14.28515625" style="30" customWidth="1"/>
    <col min="2309" max="2309" width="13.7109375" style="30" customWidth="1"/>
    <col min="2310" max="2311" width="11.42578125" style="30"/>
    <col min="2312" max="2312" width="13.140625" style="30" bestFit="1" customWidth="1"/>
    <col min="2313" max="2313" width="11.5703125" style="30" bestFit="1" customWidth="1"/>
    <col min="2314" max="2560" width="11.42578125" style="30"/>
    <col min="2561" max="2561" width="39.85546875" style="30" customWidth="1"/>
    <col min="2562" max="2562" width="18.5703125" style="30" customWidth="1"/>
    <col min="2563" max="2563" width="18.42578125" style="30" customWidth="1"/>
    <col min="2564" max="2564" width="14.28515625" style="30" customWidth="1"/>
    <col min="2565" max="2565" width="13.7109375" style="30" customWidth="1"/>
    <col min="2566" max="2567" width="11.42578125" style="30"/>
    <col min="2568" max="2568" width="13.140625" style="30" bestFit="1" customWidth="1"/>
    <col min="2569" max="2569" width="11.5703125" style="30" bestFit="1" customWidth="1"/>
    <col min="2570" max="2816" width="11.42578125" style="30"/>
    <col min="2817" max="2817" width="39.85546875" style="30" customWidth="1"/>
    <col min="2818" max="2818" width="18.5703125" style="30" customWidth="1"/>
    <col min="2819" max="2819" width="18.42578125" style="30" customWidth="1"/>
    <col min="2820" max="2820" width="14.28515625" style="30" customWidth="1"/>
    <col min="2821" max="2821" width="13.7109375" style="30" customWidth="1"/>
    <col min="2822" max="2823" width="11.42578125" style="30"/>
    <col min="2824" max="2824" width="13.140625" style="30" bestFit="1" customWidth="1"/>
    <col min="2825" max="2825" width="11.5703125" style="30" bestFit="1" customWidth="1"/>
    <col min="2826" max="3072" width="11.42578125" style="30"/>
    <col min="3073" max="3073" width="39.85546875" style="30" customWidth="1"/>
    <col min="3074" max="3074" width="18.5703125" style="30" customWidth="1"/>
    <col min="3075" max="3075" width="18.42578125" style="30" customWidth="1"/>
    <col min="3076" max="3076" width="14.28515625" style="30" customWidth="1"/>
    <col min="3077" max="3077" width="13.7109375" style="30" customWidth="1"/>
    <col min="3078" max="3079" width="11.42578125" style="30"/>
    <col min="3080" max="3080" width="13.140625" style="30" bestFit="1" customWidth="1"/>
    <col min="3081" max="3081" width="11.5703125" style="30" bestFit="1" customWidth="1"/>
    <col min="3082" max="3328" width="11.42578125" style="30"/>
    <col min="3329" max="3329" width="39.85546875" style="30" customWidth="1"/>
    <col min="3330" max="3330" width="18.5703125" style="30" customWidth="1"/>
    <col min="3331" max="3331" width="18.42578125" style="30" customWidth="1"/>
    <col min="3332" max="3332" width="14.28515625" style="30" customWidth="1"/>
    <col min="3333" max="3333" width="13.7109375" style="30" customWidth="1"/>
    <col min="3334" max="3335" width="11.42578125" style="30"/>
    <col min="3336" max="3336" width="13.140625" style="30" bestFit="1" customWidth="1"/>
    <col min="3337" max="3337" width="11.5703125" style="30" bestFit="1" customWidth="1"/>
    <col min="3338" max="3584" width="11.42578125" style="30"/>
    <col min="3585" max="3585" width="39.85546875" style="30" customWidth="1"/>
    <col min="3586" max="3586" width="18.5703125" style="30" customWidth="1"/>
    <col min="3587" max="3587" width="18.42578125" style="30" customWidth="1"/>
    <col min="3588" max="3588" width="14.28515625" style="30" customWidth="1"/>
    <col min="3589" max="3589" width="13.7109375" style="30" customWidth="1"/>
    <col min="3590" max="3591" width="11.42578125" style="30"/>
    <col min="3592" max="3592" width="13.140625" style="30" bestFit="1" customWidth="1"/>
    <col min="3593" max="3593" width="11.5703125" style="30" bestFit="1" customWidth="1"/>
    <col min="3594" max="3840" width="11.42578125" style="30"/>
    <col min="3841" max="3841" width="39.85546875" style="30" customWidth="1"/>
    <col min="3842" max="3842" width="18.5703125" style="30" customWidth="1"/>
    <col min="3843" max="3843" width="18.42578125" style="30" customWidth="1"/>
    <col min="3844" max="3844" width="14.28515625" style="30" customWidth="1"/>
    <col min="3845" max="3845" width="13.7109375" style="30" customWidth="1"/>
    <col min="3846" max="3847" width="11.42578125" style="30"/>
    <col min="3848" max="3848" width="13.140625" style="30" bestFit="1" customWidth="1"/>
    <col min="3849" max="3849" width="11.5703125" style="30" bestFit="1" customWidth="1"/>
    <col min="3850" max="4096" width="11.42578125" style="30"/>
    <col min="4097" max="4097" width="39.85546875" style="30" customWidth="1"/>
    <col min="4098" max="4098" width="18.5703125" style="30" customWidth="1"/>
    <col min="4099" max="4099" width="18.42578125" style="30" customWidth="1"/>
    <col min="4100" max="4100" width="14.28515625" style="30" customWidth="1"/>
    <col min="4101" max="4101" width="13.7109375" style="30" customWidth="1"/>
    <col min="4102" max="4103" width="11.42578125" style="30"/>
    <col min="4104" max="4104" width="13.140625" style="30" bestFit="1" customWidth="1"/>
    <col min="4105" max="4105" width="11.5703125" style="30" bestFit="1" customWidth="1"/>
    <col min="4106" max="4352" width="11.42578125" style="30"/>
    <col min="4353" max="4353" width="39.85546875" style="30" customWidth="1"/>
    <col min="4354" max="4354" width="18.5703125" style="30" customWidth="1"/>
    <col min="4355" max="4355" width="18.42578125" style="30" customWidth="1"/>
    <col min="4356" max="4356" width="14.28515625" style="30" customWidth="1"/>
    <col min="4357" max="4357" width="13.7109375" style="30" customWidth="1"/>
    <col min="4358" max="4359" width="11.42578125" style="30"/>
    <col min="4360" max="4360" width="13.140625" style="30" bestFit="1" customWidth="1"/>
    <col min="4361" max="4361" width="11.5703125" style="30" bestFit="1" customWidth="1"/>
    <col min="4362" max="4608" width="11.42578125" style="30"/>
    <col min="4609" max="4609" width="39.85546875" style="30" customWidth="1"/>
    <col min="4610" max="4610" width="18.5703125" style="30" customWidth="1"/>
    <col min="4611" max="4611" width="18.42578125" style="30" customWidth="1"/>
    <col min="4612" max="4612" width="14.28515625" style="30" customWidth="1"/>
    <col min="4613" max="4613" width="13.7109375" style="30" customWidth="1"/>
    <col min="4614" max="4615" width="11.42578125" style="30"/>
    <col min="4616" max="4616" width="13.140625" style="30" bestFit="1" customWidth="1"/>
    <col min="4617" max="4617" width="11.5703125" style="30" bestFit="1" customWidth="1"/>
    <col min="4618" max="4864" width="11.42578125" style="30"/>
    <col min="4865" max="4865" width="39.85546875" style="30" customWidth="1"/>
    <col min="4866" max="4866" width="18.5703125" style="30" customWidth="1"/>
    <col min="4867" max="4867" width="18.42578125" style="30" customWidth="1"/>
    <col min="4868" max="4868" width="14.28515625" style="30" customWidth="1"/>
    <col min="4869" max="4869" width="13.7109375" style="30" customWidth="1"/>
    <col min="4870" max="4871" width="11.42578125" style="30"/>
    <col min="4872" max="4872" width="13.140625" style="30" bestFit="1" customWidth="1"/>
    <col min="4873" max="4873" width="11.5703125" style="30" bestFit="1" customWidth="1"/>
    <col min="4874" max="5120" width="11.42578125" style="30"/>
    <col min="5121" max="5121" width="39.85546875" style="30" customWidth="1"/>
    <col min="5122" max="5122" width="18.5703125" style="30" customWidth="1"/>
    <col min="5123" max="5123" width="18.42578125" style="30" customWidth="1"/>
    <col min="5124" max="5124" width="14.28515625" style="30" customWidth="1"/>
    <col min="5125" max="5125" width="13.7109375" style="30" customWidth="1"/>
    <col min="5126" max="5127" width="11.42578125" style="30"/>
    <col min="5128" max="5128" width="13.140625" style="30" bestFit="1" customWidth="1"/>
    <col min="5129" max="5129" width="11.5703125" style="30" bestFit="1" customWidth="1"/>
    <col min="5130" max="5376" width="11.42578125" style="30"/>
    <col min="5377" max="5377" width="39.85546875" style="30" customWidth="1"/>
    <col min="5378" max="5378" width="18.5703125" style="30" customWidth="1"/>
    <col min="5379" max="5379" width="18.42578125" style="30" customWidth="1"/>
    <col min="5380" max="5380" width="14.28515625" style="30" customWidth="1"/>
    <col min="5381" max="5381" width="13.7109375" style="30" customWidth="1"/>
    <col min="5382" max="5383" width="11.42578125" style="30"/>
    <col min="5384" max="5384" width="13.140625" style="30" bestFit="1" customWidth="1"/>
    <col min="5385" max="5385" width="11.5703125" style="30" bestFit="1" customWidth="1"/>
    <col min="5386" max="5632" width="11.42578125" style="30"/>
    <col min="5633" max="5633" width="39.85546875" style="30" customWidth="1"/>
    <col min="5634" max="5634" width="18.5703125" style="30" customWidth="1"/>
    <col min="5635" max="5635" width="18.42578125" style="30" customWidth="1"/>
    <col min="5636" max="5636" width="14.28515625" style="30" customWidth="1"/>
    <col min="5637" max="5637" width="13.7109375" style="30" customWidth="1"/>
    <col min="5638" max="5639" width="11.42578125" style="30"/>
    <col min="5640" max="5640" width="13.140625" style="30" bestFit="1" customWidth="1"/>
    <col min="5641" max="5641" width="11.5703125" style="30" bestFit="1" customWidth="1"/>
    <col min="5642" max="5888" width="11.42578125" style="30"/>
    <col min="5889" max="5889" width="39.85546875" style="30" customWidth="1"/>
    <col min="5890" max="5890" width="18.5703125" style="30" customWidth="1"/>
    <col min="5891" max="5891" width="18.42578125" style="30" customWidth="1"/>
    <col min="5892" max="5892" width="14.28515625" style="30" customWidth="1"/>
    <col min="5893" max="5893" width="13.7109375" style="30" customWidth="1"/>
    <col min="5894" max="5895" width="11.42578125" style="30"/>
    <col min="5896" max="5896" width="13.140625" style="30" bestFit="1" customWidth="1"/>
    <col min="5897" max="5897" width="11.5703125" style="30" bestFit="1" customWidth="1"/>
    <col min="5898" max="6144" width="11.42578125" style="30"/>
    <col min="6145" max="6145" width="39.85546875" style="30" customWidth="1"/>
    <col min="6146" max="6146" width="18.5703125" style="30" customWidth="1"/>
    <col min="6147" max="6147" width="18.42578125" style="30" customWidth="1"/>
    <col min="6148" max="6148" width="14.28515625" style="30" customWidth="1"/>
    <col min="6149" max="6149" width="13.7109375" style="30" customWidth="1"/>
    <col min="6150" max="6151" width="11.42578125" style="30"/>
    <col min="6152" max="6152" width="13.140625" style="30" bestFit="1" customWidth="1"/>
    <col min="6153" max="6153" width="11.5703125" style="30" bestFit="1" customWidth="1"/>
    <col min="6154" max="6400" width="11.42578125" style="30"/>
    <col min="6401" max="6401" width="39.85546875" style="30" customWidth="1"/>
    <col min="6402" max="6402" width="18.5703125" style="30" customWidth="1"/>
    <col min="6403" max="6403" width="18.42578125" style="30" customWidth="1"/>
    <col min="6404" max="6404" width="14.28515625" style="30" customWidth="1"/>
    <col min="6405" max="6405" width="13.7109375" style="30" customWidth="1"/>
    <col min="6406" max="6407" width="11.42578125" style="30"/>
    <col min="6408" max="6408" width="13.140625" style="30" bestFit="1" customWidth="1"/>
    <col min="6409" max="6409" width="11.5703125" style="30" bestFit="1" customWidth="1"/>
    <col min="6410" max="6656" width="11.42578125" style="30"/>
    <col min="6657" max="6657" width="39.85546875" style="30" customWidth="1"/>
    <col min="6658" max="6658" width="18.5703125" style="30" customWidth="1"/>
    <col min="6659" max="6659" width="18.42578125" style="30" customWidth="1"/>
    <col min="6660" max="6660" width="14.28515625" style="30" customWidth="1"/>
    <col min="6661" max="6661" width="13.7109375" style="30" customWidth="1"/>
    <col min="6662" max="6663" width="11.42578125" style="30"/>
    <col min="6664" max="6664" width="13.140625" style="30" bestFit="1" customWidth="1"/>
    <col min="6665" max="6665" width="11.5703125" style="30" bestFit="1" customWidth="1"/>
    <col min="6666" max="6912" width="11.42578125" style="30"/>
    <col min="6913" max="6913" width="39.85546875" style="30" customWidth="1"/>
    <col min="6914" max="6914" width="18.5703125" style="30" customWidth="1"/>
    <col min="6915" max="6915" width="18.42578125" style="30" customWidth="1"/>
    <col min="6916" max="6916" width="14.28515625" style="30" customWidth="1"/>
    <col min="6917" max="6917" width="13.7109375" style="30" customWidth="1"/>
    <col min="6918" max="6919" width="11.42578125" style="30"/>
    <col min="6920" max="6920" width="13.140625" style="30" bestFit="1" customWidth="1"/>
    <col min="6921" max="6921" width="11.5703125" style="30" bestFit="1" customWidth="1"/>
    <col min="6922" max="7168" width="11.42578125" style="30"/>
    <col min="7169" max="7169" width="39.85546875" style="30" customWidth="1"/>
    <col min="7170" max="7170" width="18.5703125" style="30" customWidth="1"/>
    <col min="7171" max="7171" width="18.42578125" style="30" customWidth="1"/>
    <col min="7172" max="7172" width="14.28515625" style="30" customWidth="1"/>
    <col min="7173" max="7173" width="13.7109375" style="30" customWidth="1"/>
    <col min="7174" max="7175" width="11.42578125" style="30"/>
    <col min="7176" max="7176" width="13.140625" style="30" bestFit="1" customWidth="1"/>
    <col min="7177" max="7177" width="11.5703125" style="30" bestFit="1" customWidth="1"/>
    <col min="7178" max="7424" width="11.42578125" style="30"/>
    <col min="7425" max="7425" width="39.85546875" style="30" customWidth="1"/>
    <col min="7426" max="7426" width="18.5703125" style="30" customWidth="1"/>
    <col min="7427" max="7427" width="18.42578125" style="30" customWidth="1"/>
    <col min="7428" max="7428" width="14.28515625" style="30" customWidth="1"/>
    <col min="7429" max="7429" width="13.7109375" style="30" customWidth="1"/>
    <col min="7430" max="7431" width="11.42578125" style="30"/>
    <col min="7432" max="7432" width="13.140625" style="30" bestFit="1" customWidth="1"/>
    <col min="7433" max="7433" width="11.5703125" style="30" bestFit="1" customWidth="1"/>
    <col min="7434" max="7680" width="11.42578125" style="30"/>
    <col min="7681" max="7681" width="39.85546875" style="30" customWidth="1"/>
    <col min="7682" max="7682" width="18.5703125" style="30" customWidth="1"/>
    <col min="7683" max="7683" width="18.42578125" style="30" customWidth="1"/>
    <col min="7684" max="7684" width="14.28515625" style="30" customWidth="1"/>
    <col min="7685" max="7685" width="13.7109375" style="30" customWidth="1"/>
    <col min="7686" max="7687" width="11.42578125" style="30"/>
    <col min="7688" max="7688" width="13.140625" style="30" bestFit="1" customWidth="1"/>
    <col min="7689" max="7689" width="11.5703125" style="30" bestFit="1" customWidth="1"/>
    <col min="7690" max="7936" width="11.42578125" style="30"/>
    <col min="7937" max="7937" width="39.85546875" style="30" customWidth="1"/>
    <col min="7938" max="7938" width="18.5703125" style="30" customWidth="1"/>
    <col min="7939" max="7939" width="18.42578125" style="30" customWidth="1"/>
    <col min="7940" max="7940" width="14.28515625" style="30" customWidth="1"/>
    <col min="7941" max="7941" width="13.7109375" style="30" customWidth="1"/>
    <col min="7942" max="7943" width="11.42578125" style="30"/>
    <col min="7944" max="7944" width="13.140625" style="30" bestFit="1" customWidth="1"/>
    <col min="7945" max="7945" width="11.5703125" style="30" bestFit="1" customWidth="1"/>
    <col min="7946" max="8192" width="11.42578125" style="30"/>
    <col min="8193" max="8193" width="39.85546875" style="30" customWidth="1"/>
    <col min="8194" max="8194" width="18.5703125" style="30" customWidth="1"/>
    <col min="8195" max="8195" width="18.42578125" style="30" customWidth="1"/>
    <col min="8196" max="8196" width="14.28515625" style="30" customWidth="1"/>
    <col min="8197" max="8197" width="13.7109375" style="30" customWidth="1"/>
    <col min="8198" max="8199" width="11.42578125" style="30"/>
    <col min="8200" max="8200" width="13.140625" style="30" bestFit="1" customWidth="1"/>
    <col min="8201" max="8201" width="11.5703125" style="30" bestFit="1" customWidth="1"/>
    <col min="8202" max="8448" width="11.42578125" style="30"/>
    <col min="8449" max="8449" width="39.85546875" style="30" customWidth="1"/>
    <col min="8450" max="8450" width="18.5703125" style="30" customWidth="1"/>
    <col min="8451" max="8451" width="18.42578125" style="30" customWidth="1"/>
    <col min="8452" max="8452" width="14.28515625" style="30" customWidth="1"/>
    <col min="8453" max="8453" width="13.7109375" style="30" customWidth="1"/>
    <col min="8454" max="8455" width="11.42578125" style="30"/>
    <col min="8456" max="8456" width="13.140625" style="30" bestFit="1" customWidth="1"/>
    <col min="8457" max="8457" width="11.5703125" style="30" bestFit="1" customWidth="1"/>
    <col min="8458" max="8704" width="11.42578125" style="30"/>
    <col min="8705" max="8705" width="39.85546875" style="30" customWidth="1"/>
    <col min="8706" max="8706" width="18.5703125" style="30" customWidth="1"/>
    <col min="8707" max="8707" width="18.42578125" style="30" customWidth="1"/>
    <col min="8708" max="8708" width="14.28515625" style="30" customWidth="1"/>
    <col min="8709" max="8709" width="13.7109375" style="30" customWidth="1"/>
    <col min="8710" max="8711" width="11.42578125" style="30"/>
    <col min="8712" max="8712" width="13.140625" style="30" bestFit="1" customWidth="1"/>
    <col min="8713" max="8713" width="11.5703125" style="30" bestFit="1" customWidth="1"/>
    <col min="8714" max="8960" width="11.42578125" style="30"/>
    <col min="8961" max="8961" width="39.85546875" style="30" customWidth="1"/>
    <col min="8962" max="8962" width="18.5703125" style="30" customWidth="1"/>
    <col min="8963" max="8963" width="18.42578125" style="30" customWidth="1"/>
    <col min="8964" max="8964" width="14.28515625" style="30" customWidth="1"/>
    <col min="8965" max="8965" width="13.7109375" style="30" customWidth="1"/>
    <col min="8966" max="8967" width="11.42578125" style="30"/>
    <col min="8968" max="8968" width="13.140625" style="30" bestFit="1" customWidth="1"/>
    <col min="8969" max="8969" width="11.5703125" style="30" bestFit="1" customWidth="1"/>
    <col min="8970" max="9216" width="11.42578125" style="30"/>
    <col min="9217" max="9217" width="39.85546875" style="30" customWidth="1"/>
    <col min="9218" max="9218" width="18.5703125" style="30" customWidth="1"/>
    <col min="9219" max="9219" width="18.42578125" style="30" customWidth="1"/>
    <col min="9220" max="9220" width="14.28515625" style="30" customWidth="1"/>
    <col min="9221" max="9221" width="13.7109375" style="30" customWidth="1"/>
    <col min="9222" max="9223" width="11.42578125" style="30"/>
    <col min="9224" max="9224" width="13.140625" style="30" bestFit="1" customWidth="1"/>
    <col min="9225" max="9225" width="11.5703125" style="30" bestFit="1" customWidth="1"/>
    <col min="9226" max="9472" width="11.42578125" style="30"/>
    <col min="9473" max="9473" width="39.85546875" style="30" customWidth="1"/>
    <col min="9474" max="9474" width="18.5703125" style="30" customWidth="1"/>
    <col min="9475" max="9475" width="18.42578125" style="30" customWidth="1"/>
    <col min="9476" max="9476" width="14.28515625" style="30" customWidth="1"/>
    <col min="9477" max="9477" width="13.7109375" style="30" customWidth="1"/>
    <col min="9478" max="9479" width="11.42578125" style="30"/>
    <col min="9480" max="9480" width="13.140625" style="30" bestFit="1" customWidth="1"/>
    <col min="9481" max="9481" width="11.5703125" style="30" bestFit="1" customWidth="1"/>
    <col min="9482" max="9728" width="11.42578125" style="30"/>
    <col min="9729" max="9729" width="39.85546875" style="30" customWidth="1"/>
    <col min="9730" max="9730" width="18.5703125" style="30" customWidth="1"/>
    <col min="9731" max="9731" width="18.42578125" style="30" customWidth="1"/>
    <col min="9732" max="9732" width="14.28515625" style="30" customWidth="1"/>
    <col min="9733" max="9733" width="13.7109375" style="30" customWidth="1"/>
    <col min="9734" max="9735" width="11.42578125" style="30"/>
    <col min="9736" max="9736" width="13.140625" style="30" bestFit="1" customWidth="1"/>
    <col min="9737" max="9737" width="11.5703125" style="30" bestFit="1" customWidth="1"/>
    <col min="9738" max="9984" width="11.42578125" style="30"/>
    <col min="9985" max="9985" width="39.85546875" style="30" customWidth="1"/>
    <col min="9986" max="9986" width="18.5703125" style="30" customWidth="1"/>
    <col min="9987" max="9987" width="18.42578125" style="30" customWidth="1"/>
    <col min="9988" max="9988" width="14.28515625" style="30" customWidth="1"/>
    <col min="9989" max="9989" width="13.7109375" style="30" customWidth="1"/>
    <col min="9990" max="9991" width="11.42578125" style="30"/>
    <col min="9992" max="9992" width="13.140625" style="30" bestFit="1" customWidth="1"/>
    <col min="9993" max="9993" width="11.5703125" style="30" bestFit="1" customWidth="1"/>
    <col min="9994" max="10240" width="11.42578125" style="30"/>
    <col min="10241" max="10241" width="39.85546875" style="30" customWidth="1"/>
    <col min="10242" max="10242" width="18.5703125" style="30" customWidth="1"/>
    <col min="10243" max="10243" width="18.42578125" style="30" customWidth="1"/>
    <col min="10244" max="10244" width="14.28515625" style="30" customWidth="1"/>
    <col min="10245" max="10245" width="13.7109375" style="30" customWidth="1"/>
    <col min="10246" max="10247" width="11.42578125" style="30"/>
    <col min="10248" max="10248" width="13.140625" style="30" bestFit="1" customWidth="1"/>
    <col min="10249" max="10249" width="11.5703125" style="30" bestFit="1" customWidth="1"/>
    <col min="10250" max="10496" width="11.42578125" style="30"/>
    <col min="10497" max="10497" width="39.85546875" style="30" customWidth="1"/>
    <col min="10498" max="10498" width="18.5703125" style="30" customWidth="1"/>
    <col min="10499" max="10499" width="18.42578125" style="30" customWidth="1"/>
    <col min="10500" max="10500" width="14.28515625" style="30" customWidth="1"/>
    <col min="10501" max="10501" width="13.7109375" style="30" customWidth="1"/>
    <col min="10502" max="10503" width="11.42578125" style="30"/>
    <col min="10504" max="10504" width="13.140625" style="30" bestFit="1" customWidth="1"/>
    <col min="10505" max="10505" width="11.5703125" style="30" bestFit="1" customWidth="1"/>
    <col min="10506" max="10752" width="11.42578125" style="30"/>
    <col min="10753" max="10753" width="39.85546875" style="30" customWidth="1"/>
    <col min="10754" max="10754" width="18.5703125" style="30" customWidth="1"/>
    <col min="10755" max="10755" width="18.42578125" style="30" customWidth="1"/>
    <col min="10756" max="10756" width="14.28515625" style="30" customWidth="1"/>
    <col min="10757" max="10757" width="13.7109375" style="30" customWidth="1"/>
    <col min="10758" max="10759" width="11.42578125" style="30"/>
    <col min="10760" max="10760" width="13.140625" style="30" bestFit="1" customWidth="1"/>
    <col min="10761" max="10761" width="11.5703125" style="30" bestFit="1" customWidth="1"/>
    <col min="10762" max="11008" width="11.42578125" style="30"/>
    <col min="11009" max="11009" width="39.85546875" style="30" customWidth="1"/>
    <col min="11010" max="11010" width="18.5703125" style="30" customWidth="1"/>
    <col min="11011" max="11011" width="18.42578125" style="30" customWidth="1"/>
    <col min="11012" max="11012" width="14.28515625" style="30" customWidth="1"/>
    <col min="11013" max="11013" width="13.7109375" style="30" customWidth="1"/>
    <col min="11014" max="11015" width="11.42578125" style="30"/>
    <col min="11016" max="11016" width="13.140625" style="30" bestFit="1" customWidth="1"/>
    <col min="11017" max="11017" width="11.5703125" style="30" bestFit="1" customWidth="1"/>
    <col min="11018" max="11264" width="11.42578125" style="30"/>
    <col min="11265" max="11265" width="39.85546875" style="30" customWidth="1"/>
    <col min="11266" max="11266" width="18.5703125" style="30" customWidth="1"/>
    <col min="11267" max="11267" width="18.42578125" style="30" customWidth="1"/>
    <col min="11268" max="11268" width="14.28515625" style="30" customWidth="1"/>
    <col min="11269" max="11269" width="13.7109375" style="30" customWidth="1"/>
    <col min="11270" max="11271" width="11.42578125" style="30"/>
    <col min="11272" max="11272" width="13.140625" style="30" bestFit="1" customWidth="1"/>
    <col min="11273" max="11273" width="11.5703125" style="30" bestFit="1" customWidth="1"/>
    <col min="11274" max="11520" width="11.42578125" style="30"/>
    <col min="11521" max="11521" width="39.85546875" style="30" customWidth="1"/>
    <col min="11522" max="11522" width="18.5703125" style="30" customWidth="1"/>
    <col min="11523" max="11523" width="18.42578125" style="30" customWidth="1"/>
    <col min="11524" max="11524" width="14.28515625" style="30" customWidth="1"/>
    <col min="11525" max="11525" width="13.7109375" style="30" customWidth="1"/>
    <col min="11526" max="11527" width="11.42578125" style="30"/>
    <col min="11528" max="11528" width="13.140625" style="30" bestFit="1" customWidth="1"/>
    <col min="11529" max="11529" width="11.5703125" style="30" bestFit="1" customWidth="1"/>
    <col min="11530" max="11776" width="11.42578125" style="30"/>
    <col min="11777" max="11777" width="39.85546875" style="30" customWidth="1"/>
    <col min="11778" max="11778" width="18.5703125" style="30" customWidth="1"/>
    <col min="11779" max="11779" width="18.42578125" style="30" customWidth="1"/>
    <col min="11780" max="11780" width="14.28515625" style="30" customWidth="1"/>
    <col min="11781" max="11781" width="13.7109375" style="30" customWidth="1"/>
    <col min="11782" max="11783" width="11.42578125" style="30"/>
    <col min="11784" max="11784" width="13.140625" style="30" bestFit="1" customWidth="1"/>
    <col min="11785" max="11785" width="11.5703125" style="30" bestFit="1" customWidth="1"/>
    <col min="11786" max="12032" width="11.42578125" style="30"/>
    <col min="12033" max="12033" width="39.85546875" style="30" customWidth="1"/>
    <col min="12034" max="12034" width="18.5703125" style="30" customWidth="1"/>
    <col min="12035" max="12035" width="18.42578125" style="30" customWidth="1"/>
    <col min="12036" max="12036" width="14.28515625" style="30" customWidth="1"/>
    <col min="12037" max="12037" width="13.7109375" style="30" customWidth="1"/>
    <col min="12038" max="12039" width="11.42578125" style="30"/>
    <col min="12040" max="12040" width="13.140625" style="30" bestFit="1" customWidth="1"/>
    <col min="12041" max="12041" width="11.5703125" style="30" bestFit="1" customWidth="1"/>
    <col min="12042" max="12288" width="11.42578125" style="30"/>
    <col min="12289" max="12289" width="39.85546875" style="30" customWidth="1"/>
    <col min="12290" max="12290" width="18.5703125" style="30" customWidth="1"/>
    <col min="12291" max="12291" width="18.42578125" style="30" customWidth="1"/>
    <col min="12292" max="12292" width="14.28515625" style="30" customWidth="1"/>
    <col min="12293" max="12293" width="13.7109375" style="30" customWidth="1"/>
    <col min="12294" max="12295" width="11.42578125" style="30"/>
    <col min="12296" max="12296" width="13.140625" style="30" bestFit="1" customWidth="1"/>
    <col min="12297" max="12297" width="11.5703125" style="30" bestFit="1" customWidth="1"/>
    <col min="12298" max="12544" width="11.42578125" style="30"/>
    <col min="12545" max="12545" width="39.85546875" style="30" customWidth="1"/>
    <col min="12546" max="12546" width="18.5703125" style="30" customWidth="1"/>
    <col min="12547" max="12547" width="18.42578125" style="30" customWidth="1"/>
    <col min="12548" max="12548" width="14.28515625" style="30" customWidth="1"/>
    <col min="12549" max="12549" width="13.7109375" style="30" customWidth="1"/>
    <col min="12550" max="12551" width="11.42578125" style="30"/>
    <col min="12552" max="12552" width="13.140625" style="30" bestFit="1" customWidth="1"/>
    <col min="12553" max="12553" width="11.5703125" style="30" bestFit="1" customWidth="1"/>
    <col min="12554" max="12800" width="11.42578125" style="30"/>
    <col min="12801" max="12801" width="39.85546875" style="30" customWidth="1"/>
    <col min="12802" max="12802" width="18.5703125" style="30" customWidth="1"/>
    <col min="12803" max="12803" width="18.42578125" style="30" customWidth="1"/>
    <col min="12804" max="12804" width="14.28515625" style="30" customWidth="1"/>
    <col min="12805" max="12805" width="13.7109375" style="30" customWidth="1"/>
    <col min="12806" max="12807" width="11.42578125" style="30"/>
    <col min="12808" max="12808" width="13.140625" style="30" bestFit="1" customWidth="1"/>
    <col min="12809" max="12809" width="11.5703125" style="30" bestFit="1" customWidth="1"/>
    <col min="12810" max="13056" width="11.42578125" style="30"/>
    <col min="13057" max="13057" width="39.85546875" style="30" customWidth="1"/>
    <col min="13058" max="13058" width="18.5703125" style="30" customWidth="1"/>
    <col min="13059" max="13059" width="18.42578125" style="30" customWidth="1"/>
    <col min="13060" max="13060" width="14.28515625" style="30" customWidth="1"/>
    <col min="13061" max="13061" width="13.7109375" style="30" customWidth="1"/>
    <col min="13062" max="13063" width="11.42578125" style="30"/>
    <col min="13064" max="13064" width="13.140625" style="30" bestFit="1" customWidth="1"/>
    <col min="13065" max="13065" width="11.5703125" style="30" bestFit="1" customWidth="1"/>
    <col min="13066" max="13312" width="11.42578125" style="30"/>
    <col min="13313" max="13313" width="39.85546875" style="30" customWidth="1"/>
    <col min="13314" max="13314" width="18.5703125" style="30" customWidth="1"/>
    <col min="13315" max="13315" width="18.42578125" style="30" customWidth="1"/>
    <col min="13316" max="13316" width="14.28515625" style="30" customWidth="1"/>
    <col min="13317" max="13317" width="13.7109375" style="30" customWidth="1"/>
    <col min="13318" max="13319" width="11.42578125" style="30"/>
    <col min="13320" max="13320" width="13.140625" style="30" bestFit="1" customWidth="1"/>
    <col min="13321" max="13321" width="11.5703125" style="30" bestFit="1" customWidth="1"/>
    <col min="13322" max="13568" width="11.42578125" style="30"/>
    <col min="13569" max="13569" width="39.85546875" style="30" customWidth="1"/>
    <col min="13570" max="13570" width="18.5703125" style="30" customWidth="1"/>
    <col min="13571" max="13571" width="18.42578125" style="30" customWidth="1"/>
    <col min="13572" max="13572" width="14.28515625" style="30" customWidth="1"/>
    <col min="13573" max="13573" width="13.7109375" style="30" customWidth="1"/>
    <col min="13574" max="13575" width="11.42578125" style="30"/>
    <col min="13576" max="13576" width="13.140625" style="30" bestFit="1" customWidth="1"/>
    <col min="13577" max="13577" width="11.5703125" style="30" bestFit="1" customWidth="1"/>
    <col min="13578" max="13824" width="11.42578125" style="30"/>
    <col min="13825" max="13825" width="39.85546875" style="30" customWidth="1"/>
    <col min="13826" max="13826" width="18.5703125" style="30" customWidth="1"/>
    <col min="13827" max="13827" width="18.42578125" style="30" customWidth="1"/>
    <col min="13828" max="13828" width="14.28515625" style="30" customWidth="1"/>
    <col min="13829" max="13829" width="13.7109375" style="30" customWidth="1"/>
    <col min="13830" max="13831" width="11.42578125" style="30"/>
    <col min="13832" max="13832" width="13.140625" style="30" bestFit="1" customWidth="1"/>
    <col min="13833" max="13833" width="11.5703125" style="30" bestFit="1" customWidth="1"/>
    <col min="13834" max="14080" width="11.42578125" style="30"/>
    <col min="14081" max="14081" width="39.85546875" style="30" customWidth="1"/>
    <col min="14082" max="14082" width="18.5703125" style="30" customWidth="1"/>
    <col min="14083" max="14083" width="18.42578125" style="30" customWidth="1"/>
    <col min="14084" max="14084" width="14.28515625" style="30" customWidth="1"/>
    <col min="14085" max="14085" width="13.7109375" style="30" customWidth="1"/>
    <col min="14086" max="14087" width="11.42578125" style="30"/>
    <col min="14088" max="14088" width="13.140625" style="30" bestFit="1" customWidth="1"/>
    <col min="14089" max="14089" width="11.5703125" style="30" bestFit="1" customWidth="1"/>
    <col min="14090" max="14336" width="11.42578125" style="30"/>
    <col min="14337" max="14337" width="39.85546875" style="30" customWidth="1"/>
    <col min="14338" max="14338" width="18.5703125" style="30" customWidth="1"/>
    <col min="14339" max="14339" width="18.42578125" style="30" customWidth="1"/>
    <col min="14340" max="14340" width="14.28515625" style="30" customWidth="1"/>
    <col min="14341" max="14341" width="13.7109375" style="30" customWidth="1"/>
    <col min="14342" max="14343" width="11.42578125" style="30"/>
    <col min="14344" max="14344" width="13.140625" style="30" bestFit="1" customWidth="1"/>
    <col min="14345" max="14345" width="11.5703125" style="30" bestFit="1" customWidth="1"/>
    <col min="14346" max="14592" width="11.42578125" style="30"/>
    <col min="14593" max="14593" width="39.85546875" style="30" customWidth="1"/>
    <col min="14594" max="14594" width="18.5703125" style="30" customWidth="1"/>
    <col min="14595" max="14595" width="18.42578125" style="30" customWidth="1"/>
    <col min="14596" max="14596" width="14.28515625" style="30" customWidth="1"/>
    <col min="14597" max="14597" width="13.7109375" style="30" customWidth="1"/>
    <col min="14598" max="14599" width="11.42578125" style="30"/>
    <col min="14600" max="14600" width="13.140625" style="30" bestFit="1" customWidth="1"/>
    <col min="14601" max="14601" width="11.5703125" style="30" bestFit="1" customWidth="1"/>
    <col min="14602" max="14848" width="11.42578125" style="30"/>
    <col min="14849" max="14849" width="39.85546875" style="30" customWidth="1"/>
    <col min="14850" max="14850" width="18.5703125" style="30" customWidth="1"/>
    <col min="14851" max="14851" width="18.42578125" style="30" customWidth="1"/>
    <col min="14852" max="14852" width="14.28515625" style="30" customWidth="1"/>
    <col min="14853" max="14853" width="13.7109375" style="30" customWidth="1"/>
    <col min="14854" max="14855" width="11.42578125" style="30"/>
    <col min="14856" max="14856" width="13.140625" style="30" bestFit="1" customWidth="1"/>
    <col min="14857" max="14857" width="11.5703125" style="30" bestFit="1" customWidth="1"/>
    <col min="14858" max="15104" width="11.42578125" style="30"/>
    <col min="15105" max="15105" width="39.85546875" style="30" customWidth="1"/>
    <col min="15106" max="15106" width="18.5703125" style="30" customWidth="1"/>
    <col min="15107" max="15107" width="18.42578125" style="30" customWidth="1"/>
    <col min="15108" max="15108" width="14.28515625" style="30" customWidth="1"/>
    <col min="15109" max="15109" width="13.7109375" style="30" customWidth="1"/>
    <col min="15110" max="15111" width="11.42578125" style="30"/>
    <col min="15112" max="15112" width="13.140625" style="30" bestFit="1" customWidth="1"/>
    <col min="15113" max="15113" width="11.5703125" style="30" bestFit="1" customWidth="1"/>
    <col min="15114" max="15360" width="11.42578125" style="30"/>
    <col min="15361" max="15361" width="39.85546875" style="30" customWidth="1"/>
    <col min="15362" max="15362" width="18.5703125" style="30" customWidth="1"/>
    <col min="15363" max="15363" width="18.42578125" style="30" customWidth="1"/>
    <col min="15364" max="15364" width="14.28515625" style="30" customWidth="1"/>
    <col min="15365" max="15365" width="13.7109375" style="30" customWidth="1"/>
    <col min="15366" max="15367" width="11.42578125" style="30"/>
    <col min="15368" max="15368" width="13.140625" style="30" bestFit="1" customWidth="1"/>
    <col min="15369" max="15369" width="11.5703125" style="30" bestFit="1" customWidth="1"/>
    <col min="15370" max="15616" width="11.42578125" style="30"/>
    <col min="15617" max="15617" width="39.85546875" style="30" customWidth="1"/>
    <col min="15618" max="15618" width="18.5703125" style="30" customWidth="1"/>
    <col min="15619" max="15619" width="18.42578125" style="30" customWidth="1"/>
    <col min="15620" max="15620" width="14.28515625" style="30" customWidth="1"/>
    <col min="15621" max="15621" width="13.7109375" style="30" customWidth="1"/>
    <col min="15622" max="15623" width="11.42578125" style="30"/>
    <col min="15624" max="15624" width="13.140625" style="30" bestFit="1" customWidth="1"/>
    <col min="15625" max="15625" width="11.5703125" style="30" bestFit="1" customWidth="1"/>
    <col min="15626" max="15872" width="11.42578125" style="30"/>
    <col min="15873" max="15873" width="39.85546875" style="30" customWidth="1"/>
    <col min="15874" max="15874" width="18.5703125" style="30" customWidth="1"/>
    <col min="15875" max="15875" width="18.42578125" style="30" customWidth="1"/>
    <col min="15876" max="15876" width="14.28515625" style="30" customWidth="1"/>
    <col min="15877" max="15877" width="13.7109375" style="30" customWidth="1"/>
    <col min="15878" max="15879" width="11.42578125" style="30"/>
    <col min="15880" max="15880" width="13.140625" style="30" bestFit="1" customWidth="1"/>
    <col min="15881" max="15881" width="11.5703125" style="30" bestFit="1" customWidth="1"/>
    <col min="15882" max="16128" width="11.42578125" style="30"/>
    <col min="16129" max="16129" width="39.85546875" style="30" customWidth="1"/>
    <col min="16130" max="16130" width="18.5703125" style="30" customWidth="1"/>
    <col min="16131" max="16131" width="18.42578125" style="30" customWidth="1"/>
    <col min="16132" max="16132" width="14.28515625" style="30" customWidth="1"/>
    <col min="16133" max="16133" width="13.7109375" style="30" customWidth="1"/>
    <col min="16134" max="16135" width="11.42578125" style="30"/>
    <col min="16136" max="16136" width="13.140625" style="30" bestFit="1" customWidth="1"/>
    <col min="16137" max="16137" width="11.5703125" style="30" bestFit="1" customWidth="1"/>
    <col min="16138" max="16384" width="11.42578125" style="30"/>
  </cols>
  <sheetData>
    <row r="1" spans="1:12" ht="15.75" x14ac:dyDescent="0.25">
      <c r="A1" s="88" t="s">
        <v>43</v>
      </c>
      <c r="B1" s="88"/>
      <c r="C1" s="88"/>
      <c r="D1" s="88"/>
      <c r="E1" s="88"/>
    </row>
    <row r="2" spans="1:12" x14ac:dyDescent="0.25">
      <c r="A2" s="89" t="s">
        <v>0</v>
      </c>
      <c r="B2" s="89"/>
      <c r="C2" s="89"/>
      <c r="D2" s="89"/>
      <c r="E2" s="89"/>
    </row>
    <row r="3" spans="1:12" x14ac:dyDescent="0.25">
      <c r="A3" s="90"/>
      <c r="B3" s="90"/>
      <c r="C3" s="90"/>
      <c r="D3" s="90"/>
      <c r="E3" s="90"/>
    </row>
    <row r="4" spans="1:12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12" x14ac:dyDescent="0.25">
      <c r="A5" s="59" t="s">
        <v>4</v>
      </c>
      <c r="B5" s="43"/>
      <c r="C5" s="43"/>
      <c r="D5" s="93" t="s">
        <v>30</v>
      </c>
      <c r="E5" s="58"/>
    </row>
    <row r="6" spans="1:12" x14ac:dyDescent="0.25">
      <c r="A6" s="55"/>
      <c r="B6" s="40" t="s">
        <v>31</v>
      </c>
      <c r="C6" s="40" t="s">
        <v>32</v>
      </c>
      <c r="D6" s="94"/>
      <c r="E6" s="40" t="s">
        <v>8</v>
      </c>
    </row>
    <row r="7" spans="1:12" x14ac:dyDescent="0.25">
      <c r="A7" s="41" t="s">
        <v>9</v>
      </c>
      <c r="B7" s="119">
        <f>SUM(B8:B11)</f>
        <v>4776306.9272699989</v>
      </c>
      <c r="C7" s="119">
        <f>SUM(C8:C11)</f>
        <v>236015.48577</v>
      </c>
      <c r="D7" s="119">
        <f>SUM(D8:D11)</f>
        <v>5735001.8304677401</v>
      </c>
      <c r="E7" s="120">
        <f>SUM(E8:E11)</f>
        <v>92.969906870442927</v>
      </c>
    </row>
    <row r="8" spans="1:12" x14ac:dyDescent="0.25">
      <c r="A8" s="35" t="s">
        <v>11</v>
      </c>
      <c r="B8" s="36">
        <v>4028189.7884899997</v>
      </c>
      <c r="C8" s="36">
        <v>235657.64775</v>
      </c>
      <c r="D8" s="36">
        <v>4985431.1536504999</v>
      </c>
      <c r="E8" s="39">
        <v>80.818643788661134</v>
      </c>
      <c r="G8" s="26"/>
      <c r="H8" s="70"/>
      <c r="I8" s="70"/>
      <c r="K8" s="87"/>
      <c r="L8" s="87"/>
    </row>
    <row r="9" spans="1:12" x14ac:dyDescent="0.25">
      <c r="A9" s="35" t="s">
        <v>10</v>
      </c>
      <c r="B9" s="36">
        <v>747597.5</v>
      </c>
      <c r="C9" s="36"/>
      <c r="D9" s="36">
        <v>747597.5</v>
      </c>
      <c r="E9" s="39">
        <v>12.119275983894026</v>
      </c>
      <c r="G9" s="26"/>
      <c r="H9" s="70"/>
      <c r="I9" s="70"/>
      <c r="K9" s="87"/>
      <c r="L9" s="87"/>
    </row>
    <row r="10" spans="1:12" x14ac:dyDescent="0.25">
      <c r="A10" s="35" t="s">
        <v>12</v>
      </c>
      <c r="B10" s="36">
        <v>518.63878</v>
      </c>
      <c r="C10" s="36">
        <v>357.83801999999997</v>
      </c>
      <c r="D10" s="36">
        <v>1972.17681724</v>
      </c>
      <c r="E10" s="39">
        <v>3.1970886924005619E-2</v>
      </c>
      <c r="G10" s="26"/>
      <c r="H10" s="70"/>
      <c r="I10" s="70"/>
      <c r="K10" s="87"/>
      <c r="L10" s="87"/>
    </row>
    <row r="11" spans="1:12" x14ac:dyDescent="0.25">
      <c r="A11" s="35" t="s">
        <v>13</v>
      </c>
      <c r="B11" s="36">
        <v>1</v>
      </c>
      <c r="C11" s="36"/>
      <c r="D11" s="36">
        <v>1</v>
      </c>
      <c r="E11" s="39">
        <v>1.6210963765788444E-5</v>
      </c>
      <c r="G11" s="26"/>
      <c r="H11" s="70"/>
      <c r="I11" s="70"/>
      <c r="K11" s="87"/>
      <c r="L11" s="87"/>
    </row>
    <row r="12" spans="1:12" x14ac:dyDescent="0.25">
      <c r="A12" s="35"/>
      <c r="B12" s="33"/>
      <c r="C12" s="33"/>
      <c r="D12" s="33"/>
      <c r="E12" s="45"/>
    </row>
    <row r="13" spans="1:12" x14ac:dyDescent="0.25">
      <c r="A13" s="122" t="s">
        <v>14</v>
      </c>
      <c r="B13" s="119">
        <f>+B15</f>
        <v>426709.70036000008</v>
      </c>
      <c r="C13" s="119">
        <f>+C15</f>
        <v>1711.761</v>
      </c>
      <c r="D13" s="119">
        <f>+D15</f>
        <v>433662.87354200007</v>
      </c>
      <c r="E13" s="120">
        <f>+E15</f>
        <v>7.0300931295570583</v>
      </c>
    </row>
    <row r="14" spans="1:12" x14ac:dyDescent="0.25">
      <c r="A14" s="35"/>
      <c r="B14" s="33"/>
      <c r="C14" s="33"/>
      <c r="D14" s="33"/>
      <c r="E14" s="53"/>
    </row>
    <row r="15" spans="1:12" ht="16.5" x14ac:dyDescent="0.35">
      <c r="A15" s="123" t="s">
        <v>16</v>
      </c>
      <c r="B15" s="124">
        <f>SUM(B16:B23)</f>
        <v>426709.70036000008</v>
      </c>
      <c r="C15" s="124">
        <f>SUM(C16:C23)</f>
        <v>1711.761</v>
      </c>
      <c r="D15" s="124">
        <f>SUM(D16:D23)</f>
        <v>433662.87354200007</v>
      </c>
      <c r="E15" s="68">
        <f>SUM(E16:E23)</f>
        <v>7.0300931295570583</v>
      </c>
    </row>
    <row r="16" spans="1:12" x14ac:dyDescent="0.25">
      <c r="A16" s="35" t="s">
        <v>20</v>
      </c>
      <c r="B16" s="38">
        <v>172845.72450000001</v>
      </c>
      <c r="C16" s="38"/>
      <c r="D16" s="38">
        <v>172845.72450000001</v>
      </c>
      <c r="E16" s="56">
        <v>2.8019957769409523</v>
      </c>
      <c r="G16" s="26"/>
      <c r="H16" s="70"/>
      <c r="I16" s="70"/>
      <c r="K16" s="87"/>
      <c r="L16" s="87"/>
    </row>
    <row r="17" spans="1:12" x14ac:dyDescent="0.25">
      <c r="A17" s="35" t="s">
        <v>17</v>
      </c>
      <c r="B17" s="38">
        <v>90297.701619999993</v>
      </c>
      <c r="C17" s="38"/>
      <c r="D17" s="38">
        <v>90297.701619999993</v>
      </c>
      <c r="E17" s="56">
        <v>1.4638127690957963</v>
      </c>
      <c r="G17" s="26"/>
      <c r="H17" s="70"/>
      <c r="I17" s="70"/>
      <c r="K17" s="87"/>
      <c r="L17" s="87"/>
    </row>
    <row r="18" spans="1:12" x14ac:dyDescent="0.25">
      <c r="A18" s="35" t="s">
        <v>19</v>
      </c>
      <c r="B18" s="38">
        <v>82240.724180000005</v>
      </c>
      <c r="C18" s="38"/>
      <c r="D18" s="38">
        <v>82240.724180000005</v>
      </c>
      <c r="E18" s="56">
        <v>1.3332013997541816</v>
      </c>
      <c r="G18" s="26"/>
      <c r="H18" s="70"/>
      <c r="I18" s="70"/>
      <c r="K18" s="87"/>
      <c r="L18" s="87"/>
    </row>
    <row r="19" spans="1:12" x14ac:dyDescent="0.25">
      <c r="A19" s="35" t="s">
        <v>41</v>
      </c>
      <c r="B19" s="38">
        <v>52197.839799999994</v>
      </c>
      <c r="C19" s="38"/>
      <c r="D19" s="38">
        <v>52197.839799999994</v>
      </c>
      <c r="E19" s="56">
        <v>0.84617728965022987</v>
      </c>
      <c r="G19" s="26"/>
      <c r="H19" s="70"/>
      <c r="I19" s="70"/>
      <c r="K19" s="87"/>
      <c r="L19" s="87"/>
    </row>
    <row r="20" spans="1:12" x14ac:dyDescent="0.25">
      <c r="A20" s="35" t="s">
        <v>28</v>
      </c>
      <c r="B20" s="38">
        <v>20728.204600000001</v>
      </c>
      <c r="C20" s="38"/>
      <c r="D20" s="38">
        <v>20728.204600000001</v>
      </c>
      <c r="E20" s="56">
        <v>0.33602417370044935</v>
      </c>
      <c r="G20" s="26"/>
      <c r="H20" s="70"/>
      <c r="I20" s="70"/>
      <c r="K20" s="87"/>
      <c r="L20" s="87"/>
    </row>
    <row r="21" spans="1:12" x14ac:dyDescent="0.25">
      <c r="A21" s="35" t="s">
        <v>27</v>
      </c>
      <c r="B21" s="38">
        <v>7636.8606600000003</v>
      </c>
      <c r="C21" s="38"/>
      <c r="D21" s="38">
        <v>7636.8606600000003</v>
      </c>
      <c r="E21" s="56">
        <v>0.12380087144363522</v>
      </c>
      <c r="G21" s="26"/>
      <c r="H21" s="70"/>
      <c r="I21" s="70"/>
      <c r="K21" s="87"/>
      <c r="L21" s="87"/>
    </row>
    <row r="22" spans="1:12" x14ac:dyDescent="0.25">
      <c r="A22" s="66" t="s">
        <v>42</v>
      </c>
      <c r="B22" s="38"/>
      <c r="C22" s="38">
        <v>1711.761</v>
      </c>
      <c r="D22" s="38">
        <v>6953.1731820000005</v>
      </c>
      <c r="E22" s="56">
        <v>0.11271763851065394</v>
      </c>
      <c r="G22" s="26"/>
      <c r="H22" s="70"/>
      <c r="I22" s="70"/>
      <c r="K22" s="87"/>
      <c r="L22" s="87"/>
    </row>
    <row r="23" spans="1:12" x14ac:dyDescent="0.25">
      <c r="A23" s="35" t="s">
        <v>18</v>
      </c>
      <c r="B23" s="38">
        <v>762.64499999999998</v>
      </c>
      <c r="C23" s="38"/>
      <c r="D23" s="38">
        <v>762.64499999999998</v>
      </c>
      <c r="E23" s="56">
        <v>1.2363210461159728E-2</v>
      </c>
      <c r="G23" s="26"/>
      <c r="H23" s="70"/>
      <c r="I23" s="70"/>
      <c r="K23" s="87"/>
      <c r="L23" s="87"/>
    </row>
    <row r="24" spans="1:12" x14ac:dyDescent="0.25">
      <c r="A24" s="35"/>
      <c r="B24" s="34"/>
      <c r="C24" s="34"/>
      <c r="D24" s="34"/>
      <c r="E24" s="42"/>
    </row>
    <row r="25" spans="1:12" x14ac:dyDescent="0.25">
      <c r="A25" s="63" t="s">
        <v>3</v>
      </c>
      <c r="B25" s="128">
        <f>+B7+B13</f>
        <v>5203016.6276299991</v>
      </c>
      <c r="C25" s="128">
        <f>+C7+C13</f>
        <v>237727.24677</v>
      </c>
      <c r="D25" s="128">
        <f>+D13+D7</f>
        <v>6168664.7040097397</v>
      </c>
      <c r="E25" s="72">
        <f>+E13+E7</f>
        <v>99.999999999999986</v>
      </c>
      <c r="G25" s="26"/>
      <c r="H25" s="129"/>
      <c r="K25" s="87"/>
      <c r="L25" s="87"/>
    </row>
    <row r="26" spans="1:12" x14ac:dyDescent="0.25">
      <c r="A26" s="49" t="s">
        <v>25</v>
      </c>
      <c r="B26" s="130" t="str">
        <f>+"S/ "&amp;4.062</f>
        <v>S/ 4.062</v>
      </c>
      <c r="C26" s="44"/>
      <c r="D26" s="44"/>
      <c r="E26" s="60"/>
    </row>
    <row r="28" spans="1:12" x14ac:dyDescent="0.25">
      <c r="A28" s="126" t="s">
        <v>26</v>
      </c>
      <c r="B28" s="127">
        <f>+B25/D25</f>
        <v>0.84345914023304713</v>
      </c>
      <c r="C28" s="127">
        <f>1-B28</f>
        <v>0.15654085976695287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30" sqref="A30"/>
    </sheetView>
  </sheetViews>
  <sheetFormatPr baseColWidth="10" defaultRowHeight="15" x14ac:dyDescent="0.25"/>
  <cols>
    <col min="1" max="1" width="39.85546875" style="30" customWidth="1"/>
    <col min="2" max="2" width="18.5703125" style="30" customWidth="1"/>
    <col min="3" max="3" width="18.42578125" style="30" customWidth="1"/>
    <col min="4" max="4" width="14.28515625" style="30" customWidth="1"/>
    <col min="5" max="5" width="13.7109375" style="30" customWidth="1"/>
    <col min="6" max="6" width="11.42578125" style="30"/>
    <col min="7" max="8" width="12.5703125" style="30" bestFit="1" customWidth="1"/>
    <col min="9" max="9" width="11.5703125" style="30" bestFit="1" customWidth="1"/>
    <col min="10" max="10" width="16.28515625" style="30" bestFit="1" customWidth="1"/>
    <col min="11" max="11" width="13.5703125" style="30" bestFit="1" customWidth="1"/>
    <col min="12" max="256" width="11.42578125" style="30"/>
    <col min="257" max="257" width="39.85546875" style="30" customWidth="1"/>
    <col min="258" max="258" width="18.5703125" style="30" customWidth="1"/>
    <col min="259" max="259" width="18.42578125" style="30" customWidth="1"/>
    <col min="260" max="260" width="14.28515625" style="30" customWidth="1"/>
    <col min="261" max="261" width="13.7109375" style="30" customWidth="1"/>
    <col min="262" max="262" width="11.42578125" style="30"/>
    <col min="263" max="264" width="12.5703125" style="30" bestFit="1" customWidth="1"/>
    <col min="265" max="265" width="11.5703125" style="30" bestFit="1" customWidth="1"/>
    <col min="266" max="266" width="16.28515625" style="30" bestFit="1" customWidth="1"/>
    <col min="267" max="267" width="13.5703125" style="30" bestFit="1" customWidth="1"/>
    <col min="268" max="512" width="11.42578125" style="30"/>
    <col min="513" max="513" width="39.85546875" style="30" customWidth="1"/>
    <col min="514" max="514" width="18.5703125" style="30" customWidth="1"/>
    <col min="515" max="515" width="18.42578125" style="30" customWidth="1"/>
    <col min="516" max="516" width="14.28515625" style="30" customWidth="1"/>
    <col min="517" max="517" width="13.7109375" style="30" customWidth="1"/>
    <col min="518" max="518" width="11.42578125" style="30"/>
    <col min="519" max="520" width="12.5703125" style="30" bestFit="1" customWidth="1"/>
    <col min="521" max="521" width="11.5703125" style="30" bestFit="1" customWidth="1"/>
    <col min="522" max="522" width="16.28515625" style="30" bestFit="1" customWidth="1"/>
    <col min="523" max="523" width="13.5703125" style="30" bestFit="1" customWidth="1"/>
    <col min="524" max="768" width="11.42578125" style="30"/>
    <col min="769" max="769" width="39.85546875" style="30" customWidth="1"/>
    <col min="770" max="770" width="18.5703125" style="30" customWidth="1"/>
    <col min="771" max="771" width="18.42578125" style="30" customWidth="1"/>
    <col min="772" max="772" width="14.28515625" style="30" customWidth="1"/>
    <col min="773" max="773" width="13.7109375" style="30" customWidth="1"/>
    <col min="774" max="774" width="11.42578125" style="30"/>
    <col min="775" max="776" width="12.5703125" style="30" bestFit="1" customWidth="1"/>
    <col min="777" max="777" width="11.5703125" style="30" bestFit="1" customWidth="1"/>
    <col min="778" max="778" width="16.28515625" style="30" bestFit="1" customWidth="1"/>
    <col min="779" max="779" width="13.5703125" style="30" bestFit="1" customWidth="1"/>
    <col min="780" max="1024" width="11.42578125" style="30"/>
    <col min="1025" max="1025" width="39.85546875" style="30" customWidth="1"/>
    <col min="1026" max="1026" width="18.5703125" style="30" customWidth="1"/>
    <col min="1027" max="1027" width="18.42578125" style="30" customWidth="1"/>
    <col min="1028" max="1028" width="14.28515625" style="30" customWidth="1"/>
    <col min="1029" max="1029" width="13.7109375" style="30" customWidth="1"/>
    <col min="1030" max="1030" width="11.42578125" style="30"/>
    <col min="1031" max="1032" width="12.5703125" style="30" bestFit="1" customWidth="1"/>
    <col min="1033" max="1033" width="11.5703125" style="30" bestFit="1" customWidth="1"/>
    <col min="1034" max="1034" width="16.28515625" style="30" bestFit="1" customWidth="1"/>
    <col min="1035" max="1035" width="13.5703125" style="30" bestFit="1" customWidth="1"/>
    <col min="1036" max="1280" width="11.42578125" style="30"/>
    <col min="1281" max="1281" width="39.85546875" style="30" customWidth="1"/>
    <col min="1282" max="1282" width="18.5703125" style="30" customWidth="1"/>
    <col min="1283" max="1283" width="18.42578125" style="30" customWidth="1"/>
    <col min="1284" max="1284" width="14.28515625" style="30" customWidth="1"/>
    <col min="1285" max="1285" width="13.7109375" style="30" customWidth="1"/>
    <col min="1286" max="1286" width="11.42578125" style="30"/>
    <col min="1287" max="1288" width="12.5703125" style="30" bestFit="1" customWidth="1"/>
    <col min="1289" max="1289" width="11.5703125" style="30" bestFit="1" customWidth="1"/>
    <col min="1290" max="1290" width="16.28515625" style="30" bestFit="1" customWidth="1"/>
    <col min="1291" max="1291" width="13.5703125" style="30" bestFit="1" customWidth="1"/>
    <col min="1292" max="1536" width="11.42578125" style="30"/>
    <col min="1537" max="1537" width="39.85546875" style="30" customWidth="1"/>
    <col min="1538" max="1538" width="18.5703125" style="30" customWidth="1"/>
    <col min="1539" max="1539" width="18.42578125" style="30" customWidth="1"/>
    <col min="1540" max="1540" width="14.28515625" style="30" customWidth="1"/>
    <col min="1541" max="1541" width="13.7109375" style="30" customWidth="1"/>
    <col min="1542" max="1542" width="11.42578125" style="30"/>
    <col min="1543" max="1544" width="12.5703125" style="30" bestFit="1" customWidth="1"/>
    <col min="1545" max="1545" width="11.5703125" style="30" bestFit="1" customWidth="1"/>
    <col min="1546" max="1546" width="16.28515625" style="30" bestFit="1" customWidth="1"/>
    <col min="1547" max="1547" width="13.5703125" style="30" bestFit="1" customWidth="1"/>
    <col min="1548" max="1792" width="11.42578125" style="30"/>
    <col min="1793" max="1793" width="39.85546875" style="30" customWidth="1"/>
    <col min="1794" max="1794" width="18.5703125" style="30" customWidth="1"/>
    <col min="1795" max="1795" width="18.42578125" style="30" customWidth="1"/>
    <col min="1796" max="1796" width="14.28515625" style="30" customWidth="1"/>
    <col min="1797" max="1797" width="13.7109375" style="30" customWidth="1"/>
    <col min="1798" max="1798" width="11.42578125" style="30"/>
    <col min="1799" max="1800" width="12.5703125" style="30" bestFit="1" customWidth="1"/>
    <col min="1801" max="1801" width="11.5703125" style="30" bestFit="1" customWidth="1"/>
    <col min="1802" max="1802" width="16.28515625" style="30" bestFit="1" customWidth="1"/>
    <col min="1803" max="1803" width="13.5703125" style="30" bestFit="1" customWidth="1"/>
    <col min="1804" max="2048" width="11.42578125" style="30"/>
    <col min="2049" max="2049" width="39.85546875" style="30" customWidth="1"/>
    <col min="2050" max="2050" width="18.5703125" style="30" customWidth="1"/>
    <col min="2051" max="2051" width="18.42578125" style="30" customWidth="1"/>
    <col min="2052" max="2052" width="14.28515625" style="30" customWidth="1"/>
    <col min="2053" max="2053" width="13.7109375" style="30" customWidth="1"/>
    <col min="2054" max="2054" width="11.42578125" style="30"/>
    <col min="2055" max="2056" width="12.5703125" style="30" bestFit="1" customWidth="1"/>
    <col min="2057" max="2057" width="11.5703125" style="30" bestFit="1" customWidth="1"/>
    <col min="2058" max="2058" width="16.28515625" style="30" bestFit="1" customWidth="1"/>
    <col min="2059" max="2059" width="13.5703125" style="30" bestFit="1" customWidth="1"/>
    <col min="2060" max="2304" width="11.42578125" style="30"/>
    <col min="2305" max="2305" width="39.85546875" style="30" customWidth="1"/>
    <col min="2306" max="2306" width="18.5703125" style="30" customWidth="1"/>
    <col min="2307" max="2307" width="18.42578125" style="30" customWidth="1"/>
    <col min="2308" max="2308" width="14.28515625" style="30" customWidth="1"/>
    <col min="2309" max="2309" width="13.7109375" style="30" customWidth="1"/>
    <col min="2310" max="2310" width="11.42578125" style="30"/>
    <col min="2311" max="2312" width="12.5703125" style="30" bestFit="1" customWidth="1"/>
    <col min="2313" max="2313" width="11.5703125" style="30" bestFit="1" customWidth="1"/>
    <col min="2314" max="2314" width="16.28515625" style="30" bestFit="1" customWidth="1"/>
    <col min="2315" max="2315" width="13.5703125" style="30" bestFit="1" customWidth="1"/>
    <col min="2316" max="2560" width="11.42578125" style="30"/>
    <col min="2561" max="2561" width="39.85546875" style="30" customWidth="1"/>
    <col min="2562" max="2562" width="18.5703125" style="30" customWidth="1"/>
    <col min="2563" max="2563" width="18.42578125" style="30" customWidth="1"/>
    <col min="2564" max="2564" width="14.28515625" style="30" customWidth="1"/>
    <col min="2565" max="2565" width="13.7109375" style="30" customWidth="1"/>
    <col min="2566" max="2566" width="11.42578125" style="30"/>
    <col min="2567" max="2568" width="12.5703125" style="30" bestFit="1" customWidth="1"/>
    <col min="2569" max="2569" width="11.5703125" style="30" bestFit="1" customWidth="1"/>
    <col min="2570" max="2570" width="16.28515625" style="30" bestFit="1" customWidth="1"/>
    <col min="2571" max="2571" width="13.5703125" style="30" bestFit="1" customWidth="1"/>
    <col min="2572" max="2816" width="11.42578125" style="30"/>
    <col min="2817" max="2817" width="39.85546875" style="30" customWidth="1"/>
    <col min="2818" max="2818" width="18.5703125" style="30" customWidth="1"/>
    <col min="2819" max="2819" width="18.42578125" style="30" customWidth="1"/>
    <col min="2820" max="2820" width="14.28515625" style="30" customWidth="1"/>
    <col min="2821" max="2821" width="13.7109375" style="30" customWidth="1"/>
    <col min="2822" max="2822" width="11.42578125" style="30"/>
    <col min="2823" max="2824" width="12.5703125" style="30" bestFit="1" customWidth="1"/>
    <col min="2825" max="2825" width="11.5703125" style="30" bestFit="1" customWidth="1"/>
    <col min="2826" max="2826" width="16.28515625" style="30" bestFit="1" customWidth="1"/>
    <col min="2827" max="2827" width="13.5703125" style="30" bestFit="1" customWidth="1"/>
    <col min="2828" max="3072" width="11.42578125" style="30"/>
    <col min="3073" max="3073" width="39.85546875" style="30" customWidth="1"/>
    <col min="3074" max="3074" width="18.5703125" style="30" customWidth="1"/>
    <col min="3075" max="3075" width="18.42578125" style="30" customWidth="1"/>
    <col min="3076" max="3076" width="14.28515625" style="30" customWidth="1"/>
    <col min="3077" max="3077" width="13.7109375" style="30" customWidth="1"/>
    <col min="3078" max="3078" width="11.42578125" style="30"/>
    <col min="3079" max="3080" width="12.5703125" style="30" bestFit="1" customWidth="1"/>
    <col min="3081" max="3081" width="11.5703125" style="30" bestFit="1" customWidth="1"/>
    <col min="3082" max="3082" width="16.28515625" style="30" bestFit="1" customWidth="1"/>
    <col min="3083" max="3083" width="13.5703125" style="30" bestFit="1" customWidth="1"/>
    <col min="3084" max="3328" width="11.42578125" style="30"/>
    <col min="3329" max="3329" width="39.85546875" style="30" customWidth="1"/>
    <col min="3330" max="3330" width="18.5703125" style="30" customWidth="1"/>
    <col min="3331" max="3331" width="18.42578125" style="30" customWidth="1"/>
    <col min="3332" max="3332" width="14.28515625" style="30" customWidth="1"/>
    <col min="3333" max="3333" width="13.7109375" style="30" customWidth="1"/>
    <col min="3334" max="3334" width="11.42578125" style="30"/>
    <col min="3335" max="3336" width="12.5703125" style="30" bestFit="1" customWidth="1"/>
    <col min="3337" max="3337" width="11.5703125" style="30" bestFit="1" customWidth="1"/>
    <col min="3338" max="3338" width="16.28515625" style="30" bestFit="1" customWidth="1"/>
    <col min="3339" max="3339" width="13.5703125" style="30" bestFit="1" customWidth="1"/>
    <col min="3340" max="3584" width="11.42578125" style="30"/>
    <col min="3585" max="3585" width="39.85546875" style="30" customWidth="1"/>
    <col min="3586" max="3586" width="18.5703125" style="30" customWidth="1"/>
    <col min="3587" max="3587" width="18.42578125" style="30" customWidth="1"/>
    <col min="3588" max="3588" width="14.28515625" style="30" customWidth="1"/>
    <col min="3589" max="3589" width="13.7109375" style="30" customWidth="1"/>
    <col min="3590" max="3590" width="11.42578125" style="30"/>
    <col min="3591" max="3592" width="12.5703125" style="30" bestFit="1" customWidth="1"/>
    <col min="3593" max="3593" width="11.5703125" style="30" bestFit="1" customWidth="1"/>
    <col min="3594" max="3594" width="16.28515625" style="30" bestFit="1" customWidth="1"/>
    <col min="3595" max="3595" width="13.5703125" style="30" bestFit="1" customWidth="1"/>
    <col min="3596" max="3840" width="11.42578125" style="30"/>
    <col min="3841" max="3841" width="39.85546875" style="30" customWidth="1"/>
    <col min="3842" max="3842" width="18.5703125" style="30" customWidth="1"/>
    <col min="3843" max="3843" width="18.42578125" style="30" customWidth="1"/>
    <col min="3844" max="3844" width="14.28515625" style="30" customWidth="1"/>
    <col min="3845" max="3845" width="13.7109375" style="30" customWidth="1"/>
    <col min="3846" max="3846" width="11.42578125" style="30"/>
    <col min="3847" max="3848" width="12.5703125" style="30" bestFit="1" customWidth="1"/>
    <col min="3849" max="3849" width="11.5703125" style="30" bestFit="1" customWidth="1"/>
    <col min="3850" max="3850" width="16.28515625" style="30" bestFit="1" customWidth="1"/>
    <col min="3851" max="3851" width="13.5703125" style="30" bestFit="1" customWidth="1"/>
    <col min="3852" max="4096" width="11.42578125" style="30"/>
    <col min="4097" max="4097" width="39.85546875" style="30" customWidth="1"/>
    <col min="4098" max="4098" width="18.5703125" style="30" customWidth="1"/>
    <col min="4099" max="4099" width="18.42578125" style="30" customWidth="1"/>
    <col min="4100" max="4100" width="14.28515625" style="30" customWidth="1"/>
    <col min="4101" max="4101" width="13.7109375" style="30" customWidth="1"/>
    <col min="4102" max="4102" width="11.42578125" style="30"/>
    <col min="4103" max="4104" width="12.5703125" style="30" bestFit="1" customWidth="1"/>
    <col min="4105" max="4105" width="11.5703125" style="30" bestFit="1" customWidth="1"/>
    <col min="4106" max="4106" width="16.28515625" style="30" bestFit="1" customWidth="1"/>
    <col min="4107" max="4107" width="13.5703125" style="30" bestFit="1" customWidth="1"/>
    <col min="4108" max="4352" width="11.42578125" style="30"/>
    <col min="4353" max="4353" width="39.85546875" style="30" customWidth="1"/>
    <col min="4354" max="4354" width="18.5703125" style="30" customWidth="1"/>
    <col min="4355" max="4355" width="18.42578125" style="30" customWidth="1"/>
    <col min="4356" max="4356" width="14.28515625" style="30" customWidth="1"/>
    <col min="4357" max="4357" width="13.7109375" style="30" customWidth="1"/>
    <col min="4358" max="4358" width="11.42578125" style="30"/>
    <col min="4359" max="4360" width="12.5703125" style="30" bestFit="1" customWidth="1"/>
    <col min="4361" max="4361" width="11.5703125" style="30" bestFit="1" customWidth="1"/>
    <col min="4362" max="4362" width="16.28515625" style="30" bestFit="1" customWidth="1"/>
    <col min="4363" max="4363" width="13.5703125" style="30" bestFit="1" customWidth="1"/>
    <col min="4364" max="4608" width="11.42578125" style="30"/>
    <col min="4609" max="4609" width="39.85546875" style="30" customWidth="1"/>
    <col min="4610" max="4610" width="18.5703125" style="30" customWidth="1"/>
    <col min="4611" max="4611" width="18.42578125" style="30" customWidth="1"/>
    <col min="4612" max="4612" width="14.28515625" style="30" customWidth="1"/>
    <col min="4613" max="4613" width="13.7109375" style="30" customWidth="1"/>
    <col min="4614" max="4614" width="11.42578125" style="30"/>
    <col min="4615" max="4616" width="12.5703125" style="30" bestFit="1" customWidth="1"/>
    <col min="4617" max="4617" width="11.5703125" style="30" bestFit="1" customWidth="1"/>
    <col min="4618" max="4618" width="16.28515625" style="30" bestFit="1" customWidth="1"/>
    <col min="4619" max="4619" width="13.5703125" style="30" bestFit="1" customWidth="1"/>
    <col min="4620" max="4864" width="11.42578125" style="30"/>
    <col min="4865" max="4865" width="39.85546875" style="30" customWidth="1"/>
    <col min="4866" max="4866" width="18.5703125" style="30" customWidth="1"/>
    <col min="4867" max="4867" width="18.42578125" style="30" customWidth="1"/>
    <col min="4868" max="4868" width="14.28515625" style="30" customWidth="1"/>
    <col min="4869" max="4869" width="13.7109375" style="30" customWidth="1"/>
    <col min="4870" max="4870" width="11.42578125" style="30"/>
    <col min="4871" max="4872" width="12.5703125" style="30" bestFit="1" customWidth="1"/>
    <col min="4873" max="4873" width="11.5703125" style="30" bestFit="1" customWidth="1"/>
    <col min="4874" max="4874" width="16.28515625" style="30" bestFit="1" customWidth="1"/>
    <col min="4875" max="4875" width="13.5703125" style="30" bestFit="1" customWidth="1"/>
    <col min="4876" max="5120" width="11.42578125" style="30"/>
    <col min="5121" max="5121" width="39.85546875" style="30" customWidth="1"/>
    <col min="5122" max="5122" width="18.5703125" style="30" customWidth="1"/>
    <col min="5123" max="5123" width="18.42578125" style="30" customWidth="1"/>
    <col min="5124" max="5124" width="14.28515625" style="30" customWidth="1"/>
    <col min="5125" max="5125" width="13.7109375" style="30" customWidth="1"/>
    <col min="5126" max="5126" width="11.42578125" style="30"/>
    <col min="5127" max="5128" width="12.5703125" style="30" bestFit="1" customWidth="1"/>
    <col min="5129" max="5129" width="11.5703125" style="30" bestFit="1" customWidth="1"/>
    <col min="5130" max="5130" width="16.28515625" style="30" bestFit="1" customWidth="1"/>
    <col min="5131" max="5131" width="13.5703125" style="30" bestFit="1" customWidth="1"/>
    <col min="5132" max="5376" width="11.42578125" style="30"/>
    <col min="5377" max="5377" width="39.85546875" style="30" customWidth="1"/>
    <col min="5378" max="5378" width="18.5703125" style="30" customWidth="1"/>
    <col min="5379" max="5379" width="18.42578125" style="30" customWidth="1"/>
    <col min="5380" max="5380" width="14.28515625" style="30" customWidth="1"/>
    <col min="5381" max="5381" width="13.7109375" style="30" customWidth="1"/>
    <col min="5382" max="5382" width="11.42578125" style="30"/>
    <col min="5383" max="5384" width="12.5703125" style="30" bestFit="1" customWidth="1"/>
    <col min="5385" max="5385" width="11.5703125" style="30" bestFit="1" customWidth="1"/>
    <col min="5386" max="5386" width="16.28515625" style="30" bestFit="1" customWidth="1"/>
    <col min="5387" max="5387" width="13.5703125" style="30" bestFit="1" customWidth="1"/>
    <col min="5388" max="5632" width="11.42578125" style="30"/>
    <col min="5633" max="5633" width="39.85546875" style="30" customWidth="1"/>
    <col min="5634" max="5634" width="18.5703125" style="30" customWidth="1"/>
    <col min="5635" max="5635" width="18.42578125" style="30" customWidth="1"/>
    <col min="5636" max="5636" width="14.28515625" style="30" customWidth="1"/>
    <col min="5637" max="5637" width="13.7109375" style="30" customWidth="1"/>
    <col min="5638" max="5638" width="11.42578125" style="30"/>
    <col min="5639" max="5640" width="12.5703125" style="30" bestFit="1" customWidth="1"/>
    <col min="5641" max="5641" width="11.5703125" style="30" bestFit="1" customWidth="1"/>
    <col min="5642" max="5642" width="16.28515625" style="30" bestFit="1" customWidth="1"/>
    <col min="5643" max="5643" width="13.5703125" style="30" bestFit="1" customWidth="1"/>
    <col min="5644" max="5888" width="11.42578125" style="30"/>
    <col min="5889" max="5889" width="39.85546875" style="30" customWidth="1"/>
    <col min="5890" max="5890" width="18.5703125" style="30" customWidth="1"/>
    <col min="5891" max="5891" width="18.42578125" style="30" customWidth="1"/>
    <col min="5892" max="5892" width="14.28515625" style="30" customWidth="1"/>
    <col min="5893" max="5893" width="13.7109375" style="30" customWidth="1"/>
    <col min="5894" max="5894" width="11.42578125" style="30"/>
    <col min="5895" max="5896" width="12.5703125" style="30" bestFit="1" customWidth="1"/>
    <col min="5897" max="5897" width="11.5703125" style="30" bestFit="1" customWidth="1"/>
    <col min="5898" max="5898" width="16.28515625" style="30" bestFit="1" customWidth="1"/>
    <col min="5899" max="5899" width="13.5703125" style="30" bestFit="1" customWidth="1"/>
    <col min="5900" max="6144" width="11.42578125" style="30"/>
    <col min="6145" max="6145" width="39.85546875" style="30" customWidth="1"/>
    <col min="6146" max="6146" width="18.5703125" style="30" customWidth="1"/>
    <col min="6147" max="6147" width="18.42578125" style="30" customWidth="1"/>
    <col min="6148" max="6148" width="14.28515625" style="30" customWidth="1"/>
    <col min="6149" max="6149" width="13.7109375" style="30" customWidth="1"/>
    <col min="6150" max="6150" width="11.42578125" style="30"/>
    <col min="6151" max="6152" width="12.5703125" style="30" bestFit="1" customWidth="1"/>
    <col min="6153" max="6153" width="11.5703125" style="30" bestFit="1" customWidth="1"/>
    <col min="6154" max="6154" width="16.28515625" style="30" bestFit="1" customWidth="1"/>
    <col min="6155" max="6155" width="13.5703125" style="30" bestFit="1" customWidth="1"/>
    <col min="6156" max="6400" width="11.42578125" style="30"/>
    <col min="6401" max="6401" width="39.85546875" style="30" customWidth="1"/>
    <col min="6402" max="6402" width="18.5703125" style="30" customWidth="1"/>
    <col min="6403" max="6403" width="18.42578125" style="30" customWidth="1"/>
    <col min="6404" max="6404" width="14.28515625" style="30" customWidth="1"/>
    <col min="6405" max="6405" width="13.7109375" style="30" customWidth="1"/>
    <col min="6406" max="6406" width="11.42578125" style="30"/>
    <col min="6407" max="6408" width="12.5703125" style="30" bestFit="1" customWidth="1"/>
    <col min="6409" max="6409" width="11.5703125" style="30" bestFit="1" customWidth="1"/>
    <col min="6410" max="6410" width="16.28515625" style="30" bestFit="1" customWidth="1"/>
    <col min="6411" max="6411" width="13.5703125" style="30" bestFit="1" customWidth="1"/>
    <col min="6412" max="6656" width="11.42578125" style="30"/>
    <col min="6657" max="6657" width="39.85546875" style="30" customWidth="1"/>
    <col min="6658" max="6658" width="18.5703125" style="30" customWidth="1"/>
    <col min="6659" max="6659" width="18.42578125" style="30" customWidth="1"/>
    <col min="6660" max="6660" width="14.28515625" style="30" customWidth="1"/>
    <col min="6661" max="6661" width="13.7109375" style="30" customWidth="1"/>
    <col min="6662" max="6662" width="11.42578125" style="30"/>
    <col min="6663" max="6664" width="12.5703125" style="30" bestFit="1" customWidth="1"/>
    <col min="6665" max="6665" width="11.5703125" style="30" bestFit="1" customWidth="1"/>
    <col min="6666" max="6666" width="16.28515625" style="30" bestFit="1" customWidth="1"/>
    <col min="6667" max="6667" width="13.5703125" style="30" bestFit="1" customWidth="1"/>
    <col min="6668" max="6912" width="11.42578125" style="30"/>
    <col min="6913" max="6913" width="39.85546875" style="30" customWidth="1"/>
    <col min="6914" max="6914" width="18.5703125" style="30" customWidth="1"/>
    <col min="6915" max="6915" width="18.42578125" style="30" customWidth="1"/>
    <col min="6916" max="6916" width="14.28515625" style="30" customWidth="1"/>
    <col min="6917" max="6917" width="13.7109375" style="30" customWidth="1"/>
    <col min="6918" max="6918" width="11.42578125" style="30"/>
    <col min="6919" max="6920" width="12.5703125" style="30" bestFit="1" customWidth="1"/>
    <col min="6921" max="6921" width="11.5703125" style="30" bestFit="1" customWidth="1"/>
    <col min="6922" max="6922" width="16.28515625" style="30" bestFit="1" customWidth="1"/>
    <col min="6923" max="6923" width="13.5703125" style="30" bestFit="1" customWidth="1"/>
    <col min="6924" max="7168" width="11.42578125" style="30"/>
    <col min="7169" max="7169" width="39.85546875" style="30" customWidth="1"/>
    <col min="7170" max="7170" width="18.5703125" style="30" customWidth="1"/>
    <col min="7171" max="7171" width="18.42578125" style="30" customWidth="1"/>
    <col min="7172" max="7172" width="14.28515625" style="30" customWidth="1"/>
    <col min="7173" max="7173" width="13.7109375" style="30" customWidth="1"/>
    <col min="7174" max="7174" width="11.42578125" style="30"/>
    <col min="7175" max="7176" width="12.5703125" style="30" bestFit="1" customWidth="1"/>
    <col min="7177" max="7177" width="11.5703125" style="30" bestFit="1" customWidth="1"/>
    <col min="7178" max="7178" width="16.28515625" style="30" bestFit="1" customWidth="1"/>
    <col min="7179" max="7179" width="13.5703125" style="30" bestFit="1" customWidth="1"/>
    <col min="7180" max="7424" width="11.42578125" style="30"/>
    <col min="7425" max="7425" width="39.85546875" style="30" customWidth="1"/>
    <col min="7426" max="7426" width="18.5703125" style="30" customWidth="1"/>
    <col min="7427" max="7427" width="18.42578125" style="30" customWidth="1"/>
    <col min="7428" max="7428" width="14.28515625" style="30" customWidth="1"/>
    <col min="7429" max="7429" width="13.7109375" style="30" customWidth="1"/>
    <col min="7430" max="7430" width="11.42578125" style="30"/>
    <col min="7431" max="7432" width="12.5703125" style="30" bestFit="1" customWidth="1"/>
    <col min="7433" max="7433" width="11.5703125" style="30" bestFit="1" customWidth="1"/>
    <col min="7434" max="7434" width="16.28515625" style="30" bestFit="1" customWidth="1"/>
    <col min="7435" max="7435" width="13.5703125" style="30" bestFit="1" customWidth="1"/>
    <col min="7436" max="7680" width="11.42578125" style="30"/>
    <col min="7681" max="7681" width="39.85546875" style="30" customWidth="1"/>
    <col min="7682" max="7682" width="18.5703125" style="30" customWidth="1"/>
    <col min="7683" max="7683" width="18.42578125" style="30" customWidth="1"/>
    <col min="7684" max="7684" width="14.28515625" style="30" customWidth="1"/>
    <col min="7685" max="7685" width="13.7109375" style="30" customWidth="1"/>
    <col min="7686" max="7686" width="11.42578125" style="30"/>
    <col min="7687" max="7688" width="12.5703125" style="30" bestFit="1" customWidth="1"/>
    <col min="7689" max="7689" width="11.5703125" style="30" bestFit="1" customWidth="1"/>
    <col min="7690" max="7690" width="16.28515625" style="30" bestFit="1" customWidth="1"/>
    <col min="7691" max="7691" width="13.5703125" style="30" bestFit="1" customWidth="1"/>
    <col min="7692" max="7936" width="11.42578125" style="30"/>
    <col min="7937" max="7937" width="39.85546875" style="30" customWidth="1"/>
    <col min="7938" max="7938" width="18.5703125" style="30" customWidth="1"/>
    <col min="7939" max="7939" width="18.42578125" style="30" customWidth="1"/>
    <col min="7940" max="7940" width="14.28515625" style="30" customWidth="1"/>
    <col min="7941" max="7941" width="13.7109375" style="30" customWidth="1"/>
    <col min="7942" max="7942" width="11.42578125" style="30"/>
    <col min="7943" max="7944" width="12.5703125" style="30" bestFit="1" customWidth="1"/>
    <col min="7945" max="7945" width="11.5703125" style="30" bestFit="1" customWidth="1"/>
    <col min="7946" max="7946" width="16.28515625" style="30" bestFit="1" customWidth="1"/>
    <col min="7947" max="7947" width="13.5703125" style="30" bestFit="1" customWidth="1"/>
    <col min="7948" max="8192" width="11.42578125" style="30"/>
    <col min="8193" max="8193" width="39.85546875" style="30" customWidth="1"/>
    <col min="8194" max="8194" width="18.5703125" style="30" customWidth="1"/>
    <col min="8195" max="8195" width="18.42578125" style="30" customWidth="1"/>
    <col min="8196" max="8196" width="14.28515625" style="30" customWidth="1"/>
    <col min="8197" max="8197" width="13.7109375" style="30" customWidth="1"/>
    <col min="8198" max="8198" width="11.42578125" style="30"/>
    <col min="8199" max="8200" width="12.5703125" style="30" bestFit="1" customWidth="1"/>
    <col min="8201" max="8201" width="11.5703125" style="30" bestFit="1" customWidth="1"/>
    <col min="8202" max="8202" width="16.28515625" style="30" bestFit="1" customWidth="1"/>
    <col min="8203" max="8203" width="13.5703125" style="30" bestFit="1" customWidth="1"/>
    <col min="8204" max="8448" width="11.42578125" style="30"/>
    <col min="8449" max="8449" width="39.85546875" style="30" customWidth="1"/>
    <col min="8450" max="8450" width="18.5703125" style="30" customWidth="1"/>
    <col min="8451" max="8451" width="18.42578125" style="30" customWidth="1"/>
    <col min="8452" max="8452" width="14.28515625" style="30" customWidth="1"/>
    <col min="8453" max="8453" width="13.7109375" style="30" customWidth="1"/>
    <col min="8454" max="8454" width="11.42578125" style="30"/>
    <col min="8455" max="8456" width="12.5703125" style="30" bestFit="1" customWidth="1"/>
    <col min="8457" max="8457" width="11.5703125" style="30" bestFit="1" customWidth="1"/>
    <col min="8458" max="8458" width="16.28515625" style="30" bestFit="1" customWidth="1"/>
    <col min="8459" max="8459" width="13.5703125" style="30" bestFit="1" customWidth="1"/>
    <col min="8460" max="8704" width="11.42578125" style="30"/>
    <col min="8705" max="8705" width="39.85546875" style="30" customWidth="1"/>
    <col min="8706" max="8706" width="18.5703125" style="30" customWidth="1"/>
    <col min="8707" max="8707" width="18.42578125" style="30" customWidth="1"/>
    <col min="8708" max="8708" width="14.28515625" style="30" customWidth="1"/>
    <col min="8709" max="8709" width="13.7109375" style="30" customWidth="1"/>
    <col min="8710" max="8710" width="11.42578125" style="30"/>
    <col min="8711" max="8712" width="12.5703125" style="30" bestFit="1" customWidth="1"/>
    <col min="8713" max="8713" width="11.5703125" style="30" bestFit="1" customWidth="1"/>
    <col min="8714" max="8714" width="16.28515625" style="30" bestFit="1" customWidth="1"/>
    <col min="8715" max="8715" width="13.5703125" style="30" bestFit="1" customWidth="1"/>
    <col min="8716" max="8960" width="11.42578125" style="30"/>
    <col min="8961" max="8961" width="39.85546875" style="30" customWidth="1"/>
    <col min="8962" max="8962" width="18.5703125" style="30" customWidth="1"/>
    <col min="8963" max="8963" width="18.42578125" style="30" customWidth="1"/>
    <col min="8964" max="8964" width="14.28515625" style="30" customWidth="1"/>
    <col min="8965" max="8965" width="13.7109375" style="30" customWidth="1"/>
    <col min="8966" max="8966" width="11.42578125" style="30"/>
    <col min="8967" max="8968" width="12.5703125" style="30" bestFit="1" customWidth="1"/>
    <col min="8969" max="8969" width="11.5703125" style="30" bestFit="1" customWidth="1"/>
    <col min="8970" max="8970" width="16.28515625" style="30" bestFit="1" customWidth="1"/>
    <col min="8971" max="8971" width="13.5703125" style="30" bestFit="1" customWidth="1"/>
    <col min="8972" max="9216" width="11.42578125" style="30"/>
    <col min="9217" max="9217" width="39.85546875" style="30" customWidth="1"/>
    <col min="9218" max="9218" width="18.5703125" style="30" customWidth="1"/>
    <col min="9219" max="9219" width="18.42578125" style="30" customWidth="1"/>
    <col min="9220" max="9220" width="14.28515625" style="30" customWidth="1"/>
    <col min="9221" max="9221" width="13.7109375" style="30" customWidth="1"/>
    <col min="9222" max="9222" width="11.42578125" style="30"/>
    <col min="9223" max="9224" width="12.5703125" style="30" bestFit="1" customWidth="1"/>
    <col min="9225" max="9225" width="11.5703125" style="30" bestFit="1" customWidth="1"/>
    <col min="9226" max="9226" width="16.28515625" style="30" bestFit="1" customWidth="1"/>
    <col min="9227" max="9227" width="13.5703125" style="30" bestFit="1" customWidth="1"/>
    <col min="9228" max="9472" width="11.42578125" style="30"/>
    <col min="9473" max="9473" width="39.85546875" style="30" customWidth="1"/>
    <col min="9474" max="9474" width="18.5703125" style="30" customWidth="1"/>
    <col min="9475" max="9475" width="18.42578125" style="30" customWidth="1"/>
    <col min="9476" max="9476" width="14.28515625" style="30" customWidth="1"/>
    <col min="9477" max="9477" width="13.7109375" style="30" customWidth="1"/>
    <col min="9478" max="9478" width="11.42578125" style="30"/>
    <col min="9479" max="9480" width="12.5703125" style="30" bestFit="1" customWidth="1"/>
    <col min="9481" max="9481" width="11.5703125" style="30" bestFit="1" customWidth="1"/>
    <col min="9482" max="9482" width="16.28515625" style="30" bestFit="1" customWidth="1"/>
    <col min="9483" max="9483" width="13.5703125" style="30" bestFit="1" customWidth="1"/>
    <col min="9484" max="9728" width="11.42578125" style="30"/>
    <col min="9729" max="9729" width="39.85546875" style="30" customWidth="1"/>
    <col min="9730" max="9730" width="18.5703125" style="30" customWidth="1"/>
    <col min="9731" max="9731" width="18.42578125" style="30" customWidth="1"/>
    <col min="9732" max="9732" width="14.28515625" style="30" customWidth="1"/>
    <col min="9733" max="9733" width="13.7109375" style="30" customWidth="1"/>
    <col min="9734" max="9734" width="11.42578125" style="30"/>
    <col min="9735" max="9736" width="12.5703125" style="30" bestFit="1" customWidth="1"/>
    <col min="9737" max="9737" width="11.5703125" style="30" bestFit="1" customWidth="1"/>
    <col min="9738" max="9738" width="16.28515625" style="30" bestFit="1" customWidth="1"/>
    <col min="9739" max="9739" width="13.5703125" style="30" bestFit="1" customWidth="1"/>
    <col min="9740" max="9984" width="11.42578125" style="30"/>
    <col min="9985" max="9985" width="39.85546875" style="30" customWidth="1"/>
    <col min="9986" max="9986" width="18.5703125" style="30" customWidth="1"/>
    <col min="9987" max="9987" width="18.42578125" style="30" customWidth="1"/>
    <col min="9988" max="9988" width="14.28515625" style="30" customWidth="1"/>
    <col min="9989" max="9989" width="13.7109375" style="30" customWidth="1"/>
    <col min="9990" max="9990" width="11.42578125" style="30"/>
    <col min="9991" max="9992" width="12.5703125" style="30" bestFit="1" customWidth="1"/>
    <col min="9993" max="9993" width="11.5703125" style="30" bestFit="1" customWidth="1"/>
    <col min="9994" max="9994" width="16.28515625" style="30" bestFit="1" customWidth="1"/>
    <col min="9995" max="9995" width="13.5703125" style="30" bestFit="1" customWidth="1"/>
    <col min="9996" max="10240" width="11.42578125" style="30"/>
    <col min="10241" max="10241" width="39.85546875" style="30" customWidth="1"/>
    <col min="10242" max="10242" width="18.5703125" style="30" customWidth="1"/>
    <col min="10243" max="10243" width="18.42578125" style="30" customWidth="1"/>
    <col min="10244" max="10244" width="14.28515625" style="30" customWidth="1"/>
    <col min="10245" max="10245" width="13.7109375" style="30" customWidth="1"/>
    <col min="10246" max="10246" width="11.42578125" style="30"/>
    <col min="10247" max="10248" width="12.5703125" style="30" bestFit="1" customWidth="1"/>
    <col min="10249" max="10249" width="11.5703125" style="30" bestFit="1" customWidth="1"/>
    <col min="10250" max="10250" width="16.28515625" style="30" bestFit="1" customWidth="1"/>
    <col min="10251" max="10251" width="13.5703125" style="30" bestFit="1" customWidth="1"/>
    <col min="10252" max="10496" width="11.42578125" style="30"/>
    <col min="10497" max="10497" width="39.85546875" style="30" customWidth="1"/>
    <col min="10498" max="10498" width="18.5703125" style="30" customWidth="1"/>
    <col min="10499" max="10499" width="18.42578125" style="30" customWidth="1"/>
    <col min="10500" max="10500" width="14.28515625" style="30" customWidth="1"/>
    <col min="10501" max="10501" width="13.7109375" style="30" customWidth="1"/>
    <col min="10502" max="10502" width="11.42578125" style="30"/>
    <col min="10503" max="10504" width="12.5703125" style="30" bestFit="1" customWidth="1"/>
    <col min="10505" max="10505" width="11.5703125" style="30" bestFit="1" customWidth="1"/>
    <col min="10506" max="10506" width="16.28515625" style="30" bestFit="1" customWidth="1"/>
    <col min="10507" max="10507" width="13.5703125" style="30" bestFit="1" customWidth="1"/>
    <col min="10508" max="10752" width="11.42578125" style="30"/>
    <col min="10753" max="10753" width="39.85546875" style="30" customWidth="1"/>
    <col min="10754" max="10754" width="18.5703125" style="30" customWidth="1"/>
    <col min="10755" max="10755" width="18.42578125" style="30" customWidth="1"/>
    <col min="10756" max="10756" width="14.28515625" style="30" customWidth="1"/>
    <col min="10757" max="10757" width="13.7109375" style="30" customWidth="1"/>
    <col min="10758" max="10758" width="11.42578125" style="30"/>
    <col min="10759" max="10760" width="12.5703125" style="30" bestFit="1" customWidth="1"/>
    <col min="10761" max="10761" width="11.5703125" style="30" bestFit="1" customWidth="1"/>
    <col min="10762" max="10762" width="16.28515625" style="30" bestFit="1" customWidth="1"/>
    <col min="10763" max="10763" width="13.5703125" style="30" bestFit="1" customWidth="1"/>
    <col min="10764" max="11008" width="11.42578125" style="30"/>
    <col min="11009" max="11009" width="39.85546875" style="30" customWidth="1"/>
    <col min="11010" max="11010" width="18.5703125" style="30" customWidth="1"/>
    <col min="11011" max="11011" width="18.42578125" style="30" customWidth="1"/>
    <col min="11012" max="11012" width="14.28515625" style="30" customWidth="1"/>
    <col min="11013" max="11013" width="13.7109375" style="30" customWidth="1"/>
    <col min="11014" max="11014" width="11.42578125" style="30"/>
    <col min="11015" max="11016" width="12.5703125" style="30" bestFit="1" customWidth="1"/>
    <col min="11017" max="11017" width="11.5703125" style="30" bestFit="1" customWidth="1"/>
    <col min="11018" max="11018" width="16.28515625" style="30" bestFit="1" customWidth="1"/>
    <col min="11019" max="11019" width="13.5703125" style="30" bestFit="1" customWidth="1"/>
    <col min="11020" max="11264" width="11.42578125" style="30"/>
    <col min="11265" max="11265" width="39.85546875" style="30" customWidth="1"/>
    <col min="11266" max="11266" width="18.5703125" style="30" customWidth="1"/>
    <col min="11267" max="11267" width="18.42578125" style="30" customWidth="1"/>
    <col min="11268" max="11268" width="14.28515625" style="30" customWidth="1"/>
    <col min="11269" max="11269" width="13.7109375" style="30" customWidth="1"/>
    <col min="11270" max="11270" width="11.42578125" style="30"/>
    <col min="11271" max="11272" width="12.5703125" style="30" bestFit="1" customWidth="1"/>
    <col min="11273" max="11273" width="11.5703125" style="30" bestFit="1" customWidth="1"/>
    <col min="11274" max="11274" width="16.28515625" style="30" bestFit="1" customWidth="1"/>
    <col min="11275" max="11275" width="13.5703125" style="30" bestFit="1" customWidth="1"/>
    <col min="11276" max="11520" width="11.42578125" style="30"/>
    <col min="11521" max="11521" width="39.85546875" style="30" customWidth="1"/>
    <col min="11522" max="11522" width="18.5703125" style="30" customWidth="1"/>
    <col min="11523" max="11523" width="18.42578125" style="30" customWidth="1"/>
    <col min="11524" max="11524" width="14.28515625" style="30" customWidth="1"/>
    <col min="11525" max="11525" width="13.7109375" style="30" customWidth="1"/>
    <col min="11526" max="11526" width="11.42578125" style="30"/>
    <col min="11527" max="11528" width="12.5703125" style="30" bestFit="1" customWidth="1"/>
    <col min="11529" max="11529" width="11.5703125" style="30" bestFit="1" customWidth="1"/>
    <col min="11530" max="11530" width="16.28515625" style="30" bestFit="1" customWidth="1"/>
    <col min="11531" max="11531" width="13.5703125" style="30" bestFit="1" customWidth="1"/>
    <col min="11532" max="11776" width="11.42578125" style="30"/>
    <col min="11777" max="11777" width="39.85546875" style="30" customWidth="1"/>
    <col min="11778" max="11778" width="18.5703125" style="30" customWidth="1"/>
    <col min="11779" max="11779" width="18.42578125" style="30" customWidth="1"/>
    <col min="11780" max="11780" width="14.28515625" style="30" customWidth="1"/>
    <col min="11781" max="11781" width="13.7109375" style="30" customWidth="1"/>
    <col min="11782" max="11782" width="11.42578125" style="30"/>
    <col min="11783" max="11784" width="12.5703125" style="30" bestFit="1" customWidth="1"/>
    <col min="11785" max="11785" width="11.5703125" style="30" bestFit="1" customWidth="1"/>
    <col min="11786" max="11786" width="16.28515625" style="30" bestFit="1" customWidth="1"/>
    <col min="11787" max="11787" width="13.5703125" style="30" bestFit="1" customWidth="1"/>
    <col min="11788" max="12032" width="11.42578125" style="30"/>
    <col min="12033" max="12033" width="39.85546875" style="30" customWidth="1"/>
    <col min="12034" max="12034" width="18.5703125" style="30" customWidth="1"/>
    <col min="12035" max="12035" width="18.42578125" style="30" customWidth="1"/>
    <col min="12036" max="12036" width="14.28515625" style="30" customWidth="1"/>
    <col min="12037" max="12037" width="13.7109375" style="30" customWidth="1"/>
    <col min="12038" max="12038" width="11.42578125" style="30"/>
    <col min="12039" max="12040" width="12.5703125" style="30" bestFit="1" customWidth="1"/>
    <col min="12041" max="12041" width="11.5703125" style="30" bestFit="1" customWidth="1"/>
    <col min="12042" max="12042" width="16.28515625" style="30" bestFit="1" customWidth="1"/>
    <col min="12043" max="12043" width="13.5703125" style="30" bestFit="1" customWidth="1"/>
    <col min="12044" max="12288" width="11.42578125" style="30"/>
    <col min="12289" max="12289" width="39.85546875" style="30" customWidth="1"/>
    <col min="12290" max="12290" width="18.5703125" style="30" customWidth="1"/>
    <col min="12291" max="12291" width="18.42578125" style="30" customWidth="1"/>
    <col min="12292" max="12292" width="14.28515625" style="30" customWidth="1"/>
    <col min="12293" max="12293" width="13.7109375" style="30" customWidth="1"/>
    <col min="12294" max="12294" width="11.42578125" style="30"/>
    <col min="12295" max="12296" width="12.5703125" style="30" bestFit="1" customWidth="1"/>
    <col min="12297" max="12297" width="11.5703125" style="30" bestFit="1" customWidth="1"/>
    <col min="12298" max="12298" width="16.28515625" style="30" bestFit="1" customWidth="1"/>
    <col min="12299" max="12299" width="13.5703125" style="30" bestFit="1" customWidth="1"/>
    <col min="12300" max="12544" width="11.42578125" style="30"/>
    <col min="12545" max="12545" width="39.85546875" style="30" customWidth="1"/>
    <col min="12546" max="12546" width="18.5703125" style="30" customWidth="1"/>
    <col min="12547" max="12547" width="18.42578125" style="30" customWidth="1"/>
    <col min="12548" max="12548" width="14.28515625" style="30" customWidth="1"/>
    <col min="12549" max="12549" width="13.7109375" style="30" customWidth="1"/>
    <col min="12550" max="12550" width="11.42578125" style="30"/>
    <col min="12551" max="12552" width="12.5703125" style="30" bestFit="1" customWidth="1"/>
    <col min="12553" max="12553" width="11.5703125" style="30" bestFit="1" customWidth="1"/>
    <col min="12554" max="12554" width="16.28515625" style="30" bestFit="1" customWidth="1"/>
    <col min="12555" max="12555" width="13.5703125" style="30" bestFit="1" customWidth="1"/>
    <col min="12556" max="12800" width="11.42578125" style="30"/>
    <col min="12801" max="12801" width="39.85546875" style="30" customWidth="1"/>
    <col min="12802" max="12802" width="18.5703125" style="30" customWidth="1"/>
    <col min="12803" max="12803" width="18.42578125" style="30" customWidth="1"/>
    <col min="12804" max="12804" width="14.28515625" style="30" customWidth="1"/>
    <col min="12805" max="12805" width="13.7109375" style="30" customWidth="1"/>
    <col min="12806" max="12806" width="11.42578125" style="30"/>
    <col min="12807" max="12808" width="12.5703125" style="30" bestFit="1" customWidth="1"/>
    <col min="12809" max="12809" width="11.5703125" style="30" bestFit="1" customWidth="1"/>
    <col min="12810" max="12810" width="16.28515625" style="30" bestFit="1" customWidth="1"/>
    <col min="12811" max="12811" width="13.5703125" style="30" bestFit="1" customWidth="1"/>
    <col min="12812" max="13056" width="11.42578125" style="30"/>
    <col min="13057" max="13057" width="39.85546875" style="30" customWidth="1"/>
    <col min="13058" max="13058" width="18.5703125" style="30" customWidth="1"/>
    <col min="13059" max="13059" width="18.42578125" style="30" customWidth="1"/>
    <col min="13060" max="13060" width="14.28515625" style="30" customWidth="1"/>
    <col min="13061" max="13061" width="13.7109375" style="30" customWidth="1"/>
    <col min="13062" max="13062" width="11.42578125" style="30"/>
    <col min="13063" max="13064" width="12.5703125" style="30" bestFit="1" customWidth="1"/>
    <col min="13065" max="13065" width="11.5703125" style="30" bestFit="1" customWidth="1"/>
    <col min="13066" max="13066" width="16.28515625" style="30" bestFit="1" customWidth="1"/>
    <col min="13067" max="13067" width="13.5703125" style="30" bestFit="1" customWidth="1"/>
    <col min="13068" max="13312" width="11.42578125" style="30"/>
    <col min="13313" max="13313" width="39.85546875" style="30" customWidth="1"/>
    <col min="13314" max="13314" width="18.5703125" style="30" customWidth="1"/>
    <col min="13315" max="13315" width="18.42578125" style="30" customWidth="1"/>
    <col min="13316" max="13316" width="14.28515625" style="30" customWidth="1"/>
    <col min="13317" max="13317" width="13.7109375" style="30" customWidth="1"/>
    <col min="13318" max="13318" width="11.42578125" style="30"/>
    <col min="13319" max="13320" width="12.5703125" style="30" bestFit="1" customWidth="1"/>
    <col min="13321" max="13321" width="11.5703125" style="30" bestFit="1" customWidth="1"/>
    <col min="13322" max="13322" width="16.28515625" style="30" bestFit="1" customWidth="1"/>
    <col min="13323" max="13323" width="13.5703125" style="30" bestFit="1" customWidth="1"/>
    <col min="13324" max="13568" width="11.42578125" style="30"/>
    <col min="13569" max="13569" width="39.85546875" style="30" customWidth="1"/>
    <col min="13570" max="13570" width="18.5703125" style="30" customWidth="1"/>
    <col min="13571" max="13571" width="18.42578125" style="30" customWidth="1"/>
    <col min="13572" max="13572" width="14.28515625" style="30" customWidth="1"/>
    <col min="13573" max="13573" width="13.7109375" style="30" customWidth="1"/>
    <col min="13574" max="13574" width="11.42578125" style="30"/>
    <col min="13575" max="13576" width="12.5703125" style="30" bestFit="1" customWidth="1"/>
    <col min="13577" max="13577" width="11.5703125" style="30" bestFit="1" customWidth="1"/>
    <col min="13578" max="13578" width="16.28515625" style="30" bestFit="1" customWidth="1"/>
    <col min="13579" max="13579" width="13.5703125" style="30" bestFit="1" customWidth="1"/>
    <col min="13580" max="13824" width="11.42578125" style="30"/>
    <col min="13825" max="13825" width="39.85546875" style="30" customWidth="1"/>
    <col min="13826" max="13826" width="18.5703125" style="30" customWidth="1"/>
    <col min="13827" max="13827" width="18.42578125" style="30" customWidth="1"/>
    <col min="13828" max="13828" width="14.28515625" style="30" customWidth="1"/>
    <col min="13829" max="13829" width="13.7109375" style="30" customWidth="1"/>
    <col min="13830" max="13830" width="11.42578125" style="30"/>
    <col min="13831" max="13832" width="12.5703125" style="30" bestFit="1" customWidth="1"/>
    <col min="13833" max="13833" width="11.5703125" style="30" bestFit="1" customWidth="1"/>
    <col min="13834" max="13834" width="16.28515625" style="30" bestFit="1" customWidth="1"/>
    <col min="13835" max="13835" width="13.5703125" style="30" bestFit="1" customWidth="1"/>
    <col min="13836" max="14080" width="11.42578125" style="30"/>
    <col min="14081" max="14081" width="39.85546875" style="30" customWidth="1"/>
    <col min="14082" max="14082" width="18.5703125" style="30" customWidth="1"/>
    <col min="14083" max="14083" width="18.42578125" style="30" customWidth="1"/>
    <col min="14084" max="14084" width="14.28515625" style="30" customWidth="1"/>
    <col min="14085" max="14085" width="13.7109375" style="30" customWidth="1"/>
    <col min="14086" max="14086" width="11.42578125" style="30"/>
    <col min="14087" max="14088" width="12.5703125" style="30" bestFit="1" customWidth="1"/>
    <col min="14089" max="14089" width="11.5703125" style="30" bestFit="1" customWidth="1"/>
    <col min="14090" max="14090" width="16.28515625" style="30" bestFit="1" customWidth="1"/>
    <col min="14091" max="14091" width="13.5703125" style="30" bestFit="1" customWidth="1"/>
    <col min="14092" max="14336" width="11.42578125" style="30"/>
    <col min="14337" max="14337" width="39.85546875" style="30" customWidth="1"/>
    <col min="14338" max="14338" width="18.5703125" style="30" customWidth="1"/>
    <col min="14339" max="14339" width="18.42578125" style="30" customWidth="1"/>
    <col min="14340" max="14340" width="14.28515625" style="30" customWidth="1"/>
    <col min="14341" max="14341" width="13.7109375" style="30" customWidth="1"/>
    <col min="14342" max="14342" width="11.42578125" style="30"/>
    <col min="14343" max="14344" width="12.5703125" style="30" bestFit="1" customWidth="1"/>
    <col min="14345" max="14345" width="11.5703125" style="30" bestFit="1" customWidth="1"/>
    <col min="14346" max="14346" width="16.28515625" style="30" bestFit="1" customWidth="1"/>
    <col min="14347" max="14347" width="13.5703125" style="30" bestFit="1" customWidth="1"/>
    <col min="14348" max="14592" width="11.42578125" style="30"/>
    <col min="14593" max="14593" width="39.85546875" style="30" customWidth="1"/>
    <col min="14594" max="14594" width="18.5703125" style="30" customWidth="1"/>
    <col min="14595" max="14595" width="18.42578125" style="30" customWidth="1"/>
    <col min="14596" max="14596" width="14.28515625" style="30" customWidth="1"/>
    <col min="14597" max="14597" width="13.7109375" style="30" customWidth="1"/>
    <col min="14598" max="14598" width="11.42578125" style="30"/>
    <col min="14599" max="14600" width="12.5703125" style="30" bestFit="1" customWidth="1"/>
    <col min="14601" max="14601" width="11.5703125" style="30" bestFit="1" customWidth="1"/>
    <col min="14602" max="14602" width="16.28515625" style="30" bestFit="1" customWidth="1"/>
    <col min="14603" max="14603" width="13.5703125" style="30" bestFit="1" customWidth="1"/>
    <col min="14604" max="14848" width="11.42578125" style="30"/>
    <col min="14849" max="14849" width="39.85546875" style="30" customWidth="1"/>
    <col min="14850" max="14850" width="18.5703125" style="30" customWidth="1"/>
    <col min="14851" max="14851" width="18.42578125" style="30" customWidth="1"/>
    <col min="14852" max="14852" width="14.28515625" style="30" customWidth="1"/>
    <col min="14853" max="14853" width="13.7109375" style="30" customWidth="1"/>
    <col min="14854" max="14854" width="11.42578125" style="30"/>
    <col min="14855" max="14856" width="12.5703125" style="30" bestFit="1" customWidth="1"/>
    <col min="14857" max="14857" width="11.5703125" style="30" bestFit="1" customWidth="1"/>
    <col min="14858" max="14858" width="16.28515625" style="30" bestFit="1" customWidth="1"/>
    <col min="14859" max="14859" width="13.5703125" style="30" bestFit="1" customWidth="1"/>
    <col min="14860" max="15104" width="11.42578125" style="30"/>
    <col min="15105" max="15105" width="39.85546875" style="30" customWidth="1"/>
    <col min="15106" max="15106" width="18.5703125" style="30" customWidth="1"/>
    <col min="15107" max="15107" width="18.42578125" style="30" customWidth="1"/>
    <col min="15108" max="15108" width="14.28515625" style="30" customWidth="1"/>
    <col min="15109" max="15109" width="13.7109375" style="30" customWidth="1"/>
    <col min="15110" max="15110" width="11.42578125" style="30"/>
    <col min="15111" max="15112" width="12.5703125" style="30" bestFit="1" customWidth="1"/>
    <col min="15113" max="15113" width="11.5703125" style="30" bestFit="1" customWidth="1"/>
    <col min="15114" max="15114" width="16.28515625" style="30" bestFit="1" customWidth="1"/>
    <col min="15115" max="15115" width="13.5703125" style="30" bestFit="1" customWidth="1"/>
    <col min="15116" max="15360" width="11.42578125" style="30"/>
    <col min="15361" max="15361" width="39.85546875" style="30" customWidth="1"/>
    <col min="15362" max="15362" width="18.5703125" style="30" customWidth="1"/>
    <col min="15363" max="15363" width="18.42578125" style="30" customWidth="1"/>
    <col min="15364" max="15364" width="14.28515625" style="30" customWidth="1"/>
    <col min="15365" max="15365" width="13.7109375" style="30" customWidth="1"/>
    <col min="15366" max="15366" width="11.42578125" style="30"/>
    <col min="15367" max="15368" width="12.5703125" style="30" bestFit="1" customWidth="1"/>
    <col min="15369" max="15369" width="11.5703125" style="30" bestFit="1" customWidth="1"/>
    <col min="15370" max="15370" width="16.28515625" style="30" bestFit="1" customWidth="1"/>
    <col min="15371" max="15371" width="13.5703125" style="30" bestFit="1" customWidth="1"/>
    <col min="15372" max="15616" width="11.42578125" style="30"/>
    <col min="15617" max="15617" width="39.85546875" style="30" customWidth="1"/>
    <col min="15618" max="15618" width="18.5703125" style="30" customWidth="1"/>
    <col min="15619" max="15619" width="18.42578125" style="30" customWidth="1"/>
    <col min="15620" max="15620" width="14.28515625" style="30" customWidth="1"/>
    <col min="15621" max="15621" width="13.7109375" style="30" customWidth="1"/>
    <col min="15622" max="15622" width="11.42578125" style="30"/>
    <col min="15623" max="15624" width="12.5703125" style="30" bestFit="1" customWidth="1"/>
    <col min="15625" max="15625" width="11.5703125" style="30" bestFit="1" customWidth="1"/>
    <col min="15626" max="15626" width="16.28515625" style="30" bestFit="1" customWidth="1"/>
    <col min="15627" max="15627" width="13.5703125" style="30" bestFit="1" customWidth="1"/>
    <col min="15628" max="15872" width="11.42578125" style="30"/>
    <col min="15873" max="15873" width="39.85546875" style="30" customWidth="1"/>
    <col min="15874" max="15874" width="18.5703125" style="30" customWidth="1"/>
    <col min="15875" max="15875" width="18.42578125" style="30" customWidth="1"/>
    <col min="15876" max="15876" width="14.28515625" style="30" customWidth="1"/>
    <col min="15877" max="15877" width="13.7109375" style="30" customWidth="1"/>
    <col min="15878" max="15878" width="11.42578125" style="30"/>
    <col min="15879" max="15880" width="12.5703125" style="30" bestFit="1" customWidth="1"/>
    <col min="15881" max="15881" width="11.5703125" style="30" bestFit="1" customWidth="1"/>
    <col min="15882" max="15882" width="16.28515625" style="30" bestFit="1" customWidth="1"/>
    <col min="15883" max="15883" width="13.5703125" style="30" bestFit="1" customWidth="1"/>
    <col min="15884" max="16128" width="11.42578125" style="30"/>
    <col min="16129" max="16129" width="39.85546875" style="30" customWidth="1"/>
    <col min="16130" max="16130" width="18.5703125" style="30" customWidth="1"/>
    <col min="16131" max="16131" width="18.42578125" style="30" customWidth="1"/>
    <col min="16132" max="16132" width="14.28515625" style="30" customWidth="1"/>
    <col min="16133" max="16133" width="13.7109375" style="30" customWidth="1"/>
    <col min="16134" max="16134" width="11.42578125" style="30"/>
    <col min="16135" max="16136" width="12.5703125" style="30" bestFit="1" customWidth="1"/>
    <col min="16137" max="16137" width="11.5703125" style="30" bestFit="1" customWidth="1"/>
    <col min="16138" max="16138" width="16.28515625" style="30" bestFit="1" customWidth="1"/>
    <col min="16139" max="16139" width="13.5703125" style="30" bestFit="1" customWidth="1"/>
    <col min="16140" max="16384" width="11.42578125" style="30"/>
  </cols>
  <sheetData>
    <row r="1" spans="1:11" ht="15.75" x14ac:dyDescent="0.25">
      <c r="A1" s="88" t="s">
        <v>40</v>
      </c>
      <c r="B1" s="88"/>
      <c r="C1" s="88"/>
      <c r="D1" s="88"/>
      <c r="E1" s="88"/>
    </row>
    <row r="2" spans="1:11" x14ac:dyDescent="0.25">
      <c r="A2" s="89" t="s">
        <v>0</v>
      </c>
      <c r="B2" s="89"/>
      <c r="C2" s="89"/>
      <c r="D2" s="89"/>
      <c r="E2" s="89"/>
    </row>
    <row r="3" spans="1:11" x14ac:dyDescent="0.25">
      <c r="A3" s="90"/>
      <c r="B3" s="90"/>
      <c r="C3" s="90"/>
      <c r="D3" s="90"/>
      <c r="E3" s="90"/>
    </row>
    <row r="4" spans="1:11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11" x14ac:dyDescent="0.25">
      <c r="A5" s="59" t="s">
        <v>4</v>
      </c>
      <c r="B5" s="43"/>
      <c r="C5" s="43"/>
      <c r="D5" s="93" t="s">
        <v>5</v>
      </c>
      <c r="E5" s="58"/>
    </row>
    <row r="6" spans="1:11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11" x14ac:dyDescent="0.25">
      <c r="A7" s="41" t="s">
        <v>9</v>
      </c>
      <c r="B7" s="119">
        <f>SUM(B8:B11)</f>
        <v>4788631.3443400003</v>
      </c>
      <c r="C7" s="119">
        <f>SUM(C8:C11)</f>
        <v>236479.59863999998</v>
      </c>
      <c r="D7" s="119">
        <f>SUM(D8:D11)</f>
        <v>5731475.5041176798</v>
      </c>
      <c r="E7" s="120">
        <f>SUM(E8:E11)</f>
        <v>93.058499474253949</v>
      </c>
    </row>
    <row r="8" spans="1:11" x14ac:dyDescent="0.25">
      <c r="A8" s="35" t="s">
        <v>11</v>
      </c>
      <c r="B8" s="36">
        <v>3266571.7671399997</v>
      </c>
      <c r="C8" s="36">
        <v>193815.96875</v>
      </c>
      <c r="D8" s="36">
        <v>4039316.0345462495</v>
      </c>
      <c r="E8" s="39">
        <v>65.583930142790294</v>
      </c>
      <c r="G8" s="26"/>
      <c r="H8" s="70"/>
      <c r="I8" s="70"/>
      <c r="J8" s="121"/>
      <c r="K8" s="121"/>
    </row>
    <row r="9" spans="1:11" x14ac:dyDescent="0.25">
      <c r="A9" s="35" t="s">
        <v>12</v>
      </c>
      <c r="B9" s="36">
        <v>1108242.5122</v>
      </c>
      <c r="C9" s="36">
        <v>42663.629889999997</v>
      </c>
      <c r="D9" s="36">
        <v>1278342.4045714301</v>
      </c>
      <c r="E9" s="39">
        <v>20.755672060058835</v>
      </c>
      <c r="G9" s="26"/>
      <c r="H9" s="70"/>
      <c r="I9" s="70"/>
      <c r="J9" s="121"/>
      <c r="K9" s="121"/>
    </row>
    <row r="10" spans="1:11" x14ac:dyDescent="0.25">
      <c r="A10" s="35" t="s">
        <v>10</v>
      </c>
      <c r="B10" s="36">
        <v>413816.065</v>
      </c>
      <c r="C10" s="36"/>
      <c r="D10" s="36">
        <v>413816.065</v>
      </c>
      <c r="E10" s="39">
        <v>6.7188810350099439</v>
      </c>
      <c r="G10" s="26"/>
      <c r="H10" s="70"/>
      <c r="I10" s="70"/>
      <c r="J10" s="121"/>
      <c r="K10" s="121"/>
    </row>
    <row r="11" spans="1:11" x14ac:dyDescent="0.25">
      <c r="A11" s="35" t="s">
        <v>13</v>
      </c>
      <c r="B11" s="36">
        <v>1</v>
      </c>
      <c r="C11" s="36"/>
      <c r="D11" s="36">
        <v>1</v>
      </c>
      <c r="E11" s="67">
        <v>1.6236394870290849E-5</v>
      </c>
      <c r="G11" s="26"/>
      <c r="H11" s="70"/>
      <c r="I11" s="70"/>
      <c r="J11" s="121"/>
      <c r="K11" s="121"/>
    </row>
    <row r="12" spans="1:11" x14ac:dyDescent="0.25">
      <c r="A12" s="35"/>
      <c r="B12" s="33"/>
      <c r="C12" s="33"/>
      <c r="D12" s="33"/>
      <c r="E12" s="45"/>
    </row>
    <row r="13" spans="1:11" x14ac:dyDescent="0.25">
      <c r="A13" s="122" t="s">
        <v>14</v>
      </c>
      <c r="B13" s="119">
        <f>+B15</f>
        <v>420662.4706</v>
      </c>
      <c r="C13" s="119">
        <f>+C15</f>
        <v>1721.7795000000001</v>
      </c>
      <c r="D13" s="119">
        <f>+D15</f>
        <v>427527.20546650002</v>
      </c>
      <c r="E13" s="120">
        <f>+E15</f>
        <v>6.9415005257460614</v>
      </c>
      <c r="H13" s="70"/>
      <c r="I13" s="70"/>
    </row>
    <row r="14" spans="1:11" x14ac:dyDescent="0.25">
      <c r="A14" s="35"/>
      <c r="B14" s="33"/>
      <c r="C14" s="33"/>
      <c r="D14" s="33"/>
      <c r="E14" s="53"/>
      <c r="H14" s="70"/>
      <c r="I14" s="70"/>
    </row>
    <row r="15" spans="1:11" ht="16.5" x14ac:dyDescent="0.35">
      <c r="A15" s="123" t="s">
        <v>16</v>
      </c>
      <c r="B15" s="124">
        <f>SUM(B16:B23)</f>
        <v>420662.4706</v>
      </c>
      <c r="C15" s="124">
        <f>SUM(C16:C23)</f>
        <v>1721.7795000000001</v>
      </c>
      <c r="D15" s="124">
        <f>SUM(D16:D23)</f>
        <v>427527.20546650002</v>
      </c>
      <c r="E15" s="68">
        <f>SUM(E16:E23)</f>
        <v>6.9415005257460614</v>
      </c>
      <c r="H15" s="70"/>
      <c r="I15" s="70"/>
    </row>
    <row r="16" spans="1:11" x14ac:dyDescent="0.25">
      <c r="A16" s="35" t="s">
        <v>20</v>
      </c>
      <c r="B16" s="38">
        <v>174123.57940000002</v>
      </c>
      <c r="C16" s="38"/>
      <c r="D16" s="38">
        <v>174123.57940000002</v>
      </c>
      <c r="E16" s="56">
        <v>2.8271391913668413</v>
      </c>
      <c r="G16" s="26"/>
      <c r="H16" s="70"/>
      <c r="I16" s="70"/>
      <c r="J16" s="121"/>
      <c r="K16" s="121"/>
    </row>
    <row r="17" spans="1:11" x14ac:dyDescent="0.25">
      <c r="A17" s="35" t="s">
        <v>17</v>
      </c>
      <c r="B17" s="38">
        <v>88053.33312000001</v>
      </c>
      <c r="C17" s="38"/>
      <c r="D17" s="38">
        <v>88053.33312000001</v>
      </c>
      <c r="E17" s="56">
        <v>1.4296686861815793</v>
      </c>
      <c r="G17" s="26"/>
      <c r="H17" s="70"/>
      <c r="I17" s="70"/>
      <c r="J17" s="121"/>
      <c r="K17" s="121"/>
    </row>
    <row r="18" spans="1:11" x14ac:dyDescent="0.25">
      <c r="A18" s="35" t="s">
        <v>19</v>
      </c>
      <c r="B18" s="38">
        <v>76925.994579999999</v>
      </c>
      <c r="C18" s="38"/>
      <c r="D18" s="38">
        <v>76925.994579999999</v>
      </c>
      <c r="E18" s="56">
        <v>1.2490008237907335</v>
      </c>
      <c r="G18" s="26"/>
      <c r="H18" s="70"/>
      <c r="I18" s="70"/>
      <c r="J18" s="121"/>
      <c r="K18" s="121"/>
    </row>
    <row r="19" spans="1:11" x14ac:dyDescent="0.25">
      <c r="A19" s="35" t="s">
        <v>41</v>
      </c>
      <c r="B19" s="38">
        <v>52125.394800000002</v>
      </c>
      <c r="C19" s="38"/>
      <c r="D19" s="38">
        <v>52125.394800000002</v>
      </c>
      <c r="E19" s="56">
        <v>0.84632849274260524</v>
      </c>
      <c r="G19" s="26"/>
      <c r="H19" s="70"/>
      <c r="I19" s="70"/>
      <c r="J19" s="121"/>
      <c r="K19" s="121"/>
    </row>
    <row r="20" spans="1:11" x14ac:dyDescent="0.25">
      <c r="A20" s="35" t="s">
        <v>28</v>
      </c>
      <c r="B20" s="38">
        <v>21023.603800000001</v>
      </c>
      <c r="C20" s="38"/>
      <c r="D20" s="38">
        <v>21023.603800000001</v>
      </c>
      <c r="E20" s="56">
        <v>0.34134753289334718</v>
      </c>
      <c r="G20" s="26"/>
      <c r="H20" s="70"/>
      <c r="I20" s="70"/>
      <c r="J20" s="121"/>
      <c r="K20" s="121"/>
    </row>
    <row r="21" spans="1:11" x14ac:dyDescent="0.25">
      <c r="A21" s="35" t="s">
        <v>27</v>
      </c>
      <c r="B21" s="38">
        <v>7646.9549000000006</v>
      </c>
      <c r="C21" s="38"/>
      <c r="D21" s="38">
        <v>7646.9549000000006</v>
      </c>
      <c r="E21" s="56">
        <v>0.12415897931170547</v>
      </c>
      <c r="G21" s="26"/>
      <c r="H21" s="70"/>
      <c r="I21" s="70"/>
      <c r="J21" s="121"/>
      <c r="K21" s="121"/>
    </row>
    <row r="22" spans="1:11" x14ac:dyDescent="0.25">
      <c r="A22" s="66" t="s">
        <v>42</v>
      </c>
      <c r="B22" s="38"/>
      <c r="C22" s="38">
        <v>1721.7795000000001</v>
      </c>
      <c r="D22" s="38">
        <v>6864.7348665000009</v>
      </c>
      <c r="E22" s="56">
        <v>0.11145854597234735</v>
      </c>
      <c r="G22" s="26"/>
      <c r="H22" s="70"/>
      <c r="I22" s="70"/>
      <c r="J22" s="121"/>
      <c r="K22" s="121"/>
    </row>
    <row r="23" spans="1:11" x14ac:dyDescent="0.25">
      <c r="A23" s="35" t="s">
        <v>18</v>
      </c>
      <c r="B23" s="38">
        <v>763.61</v>
      </c>
      <c r="C23" s="38"/>
      <c r="D23" s="38">
        <v>763.61</v>
      </c>
      <c r="E23" s="56">
        <v>1.2398273486902795E-2</v>
      </c>
      <c r="G23" s="26"/>
      <c r="H23" s="70"/>
      <c r="I23" s="70"/>
      <c r="J23" s="121"/>
      <c r="K23" s="121"/>
    </row>
    <row r="24" spans="1:11" x14ac:dyDescent="0.25">
      <c r="A24" s="35"/>
      <c r="B24" s="46"/>
      <c r="C24" s="61"/>
      <c r="D24" s="65"/>
      <c r="E24" s="48"/>
    </row>
    <row r="25" spans="1:11" x14ac:dyDescent="0.25">
      <c r="A25" s="63" t="s">
        <v>3</v>
      </c>
      <c r="B25" s="71">
        <f>+B7+B13</f>
        <v>5209293.81494</v>
      </c>
      <c r="C25" s="71">
        <f>+C7+C13</f>
        <v>238201.37813999999</v>
      </c>
      <c r="D25" s="71">
        <f>+D7+D13</f>
        <v>6159002.7095841803</v>
      </c>
      <c r="E25" s="72">
        <f>+E7+E13</f>
        <v>100.00000000000001</v>
      </c>
      <c r="G25" s="125"/>
      <c r="H25" s="125"/>
      <c r="J25" s="87"/>
      <c r="K25" s="87"/>
    </row>
    <row r="26" spans="1:11" x14ac:dyDescent="0.25">
      <c r="A26" s="49" t="s">
        <v>25</v>
      </c>
      <c r="B26" s="57">
        <v>3.9870000000000001</v>
      </c>
      <c r="C26" s="44"/>
      <c r="D26" s="44"/>
      <c r="E26" s="60"/>
    </row>
    <row r="28" spans="1:11" x14ac:dyDescent="0.25">
      <c r="A28" s="126" t="s">
        <v>26</v>
      </c>
      <c r="B28" s="127">
        <f>+B25/D25</f>
        <v>0.8458015137472964</v>
      </c>
      <c r="C28" s="127">
        <f>1-B28</f>
        <v>0.1541984862527036</v>
      </c>
      <c r="D28" s="7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E35"/>
    </sheetView>
  </sheetViews>
  <sheetFormatPr baseColWidth="10" defaultRowHeight="15" x14ac:dyDescent="0.25"/>
  <cols>
    <col min="1" max="1" width="42.140625" style="73" customWidth="1"/>
    <col min="2" max="2" width="13.140625" style="73" customWidth="1"/>
    <col min="3" max="3" width="18.42578125" style="73" customWidth="1"/>
    <col min="4" max="4" width="14.140625" style="73" customWidth="1"/>
    <col min="5" max="5" width="14" style="73" customWidth="1"/>
    <col min="6" max="16384" width="11.42578125" style="73"/>
  </cols>
  <sheetData>
    <row r="1" spans="1:12" ht="15.75" x14ac:dyDescent="0.25">
      <c r="A1" s="88" t="s">
        <v>52</v>
      </c>
      <c r="B1" s="88"/>
      <c r="C1" s="88"/>
      <c r="D1" s="88"/>
      <c r="E1" s="88"/>
    </row>
    <row r="2" spans="1:12" x14ac:dyDescent="0.25">
      <c r="A2" s="89" t="s">
        <v>0</v>
      </c>
      <c r="B2" s="89"/>
      <c r="C2" s="89"/>
      <c r="D2" s="89"/>
      <c r="E2" s="89"/>
    </row>
    <row r="3" spans="1:12" x14ac:dyDescent="0.25">
      <c r="A3" s="90"/>
      <c r="B3" s="90"/>
      <c r="C3" s="90"/>
      <c r="D3" s="90"/>
      <c r="E3" s="90"/>
    </row>
    <row r="4" spans="1:12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12" x14ac:dyDescent="0.25">
      <c r="A5" s="59" t="s">
        <v>4</v>
      </c>
      <c r="B5" s="43"/>
      <c r="C5" s="43"/>
      <c r="D5" s="93" t="s">
        <v>5</v>
      </c>
      <c r="E5" s="58"/>
    </row>
    <row r="6" spans="1:12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12" x14ac:dyDescent="0.25">
      <c r="A7" s="185" t="s">
        <v>9</v>
      </c>
      <c r="B7" s="186">
        <f>SUM(B8:B11)</f>
        <v>3342353.65411</v>
      </c>
      <c r="C7" s="186">
        <f>SUM(C8:C11)</f>
        <v>5312.3465699999997</v>
      </c>
      <c r="D7" s="186">
        <f>SUM(D8:D11)</f>
        <v>3360675.9374299999</v>
      </c>
      <c r="E7" s="187">
        <f>SUM(E8:E11)</f>
        <v>71.551543844931487</v>
      </c>
      <c r="H7" s="22"/>
      <c r="I7" s="22"/>
    </row>
    <row r="8" spans="1:12" x14ac:dyDescent="0.25">
      <c r="A8" s="35" t="s">
        <v>10</v>
      </c>
      <c r="B8" s="36">
        <v>3074483.1120000002</v>
      </c>
      <c r="C8" s="36"/>
      <c r="D8" s="36">
        <v>3074483.1120000002</v>
      </c>
      <c r="E8" s="39">
        <v>65.458283614004401</v>
      </c>
      <c r="G8" s="115"/>
      <c r="H8" s="22"/>
      <c r="I8" s="22"/>
      <c r="K8" s="116"/>
    </row>
    <row r="9" spans="1:12" x14ac:dyDescent="0.25">
      <c r="A9" s="35" t="s">
        <v>11</v>
      </c>
      <c r="B9" s="36">
        <v>263900</v>
      </c>
      <c r="C9" s="36">
        <v>3790.8793900000001</v>
      </c>
      <c r="D9" s="36">
        <v>276974.74301999999</v>
      </c>
      <c r="E9" s="39">
        <v>5.8970209371958804</v>
      </c>
      <c r="G9" s="115"/>
      <c r="H9" s="22"/>
      <c r="I9" s="22"/>
      <c r="K9" s="116"/>
    </row>
    <row r="10" spans="1:12" x14ac:dyDescent="0.25">
      <c r="A10" s="35" t="s">
        <v>12</v>
      </c>
      <c r="B10" s="36">
        <v>3969.5421099999999</v>
      </c>
      <c r="C10" s="36">
        <v>1521.4671800000001</v>
      </c>
      <c r="D10" s="36">
        <v>9217.0824100000009</v>
      </c>
      <c r="E10" s="39">
        <v>0.19623929373121601</v>
      </c>
      <c r="G10" s="115"/>
      <c r="H10" s="22"/>
      <c r="I10" s="22"/>
      <c r="K10" s="116"/>
      <c r="L10" s="116"/>
    </row>
    <row r="11" spans="1:12" x14ac:dyDescent="0.25">
      <c r="A11" s="35" t="s">
        <v>13</v>
      </c>
      <c r="B11" s="36">
        <v>1</v>
      </c>
      <c r="C11" s="36"/>
      <c r="D11" s="36">
        <v>1</v>
      </c>
      <c r="E11" s="67">
        <v>0</v>
      </c>
      <c r="G11" s="115"/>
      <c r="H11" s="22"/>
      <c r="I11" s="22"/>
    </row>
    <row r="12" spans="1:12" x14ac:dyDescent="0.25">
      <c r="A12" s="35"/>
      <c r="B12" s="33"/>
      <c r="C12" s="33"/>
      <c r="D12" s="33"/>
      <c r="E12" s="45"/>
      <c r="H12" s="22"/>
      <c r="I12" s="22"/>
    </row>
    <row r="13" spans="1:12" x14ac:dyDescent="0.25">
      <c r="A13" s="41" t="s">
        <v>14</v>
      </c>
      <c r="B13" s="37">
        <f>+B15+B17+B27</f>
        <v>523740.41011000006</v>
      </c>
      <c r="C13" s="37">
        <f>+C15+C17+C27</f>
        <v>235559.11507999999</v>
      </c>
      <c r="D13" s="37">
        <f>+D15+D17+D27</f>
        <v>1336183.7980200001</v>
      </c>
      <c r="E13" s="170">
        <f>+E15+E17+E27</f>
        <v>28.448456155068534</v>
      </c>
      <c r="H13" s="22"/>
      <c r="I13" s="22"/>
    </row>
    <row r="14" spans="1:12" x14ac:dyDescent="0.25">
      <c r="A14" s="35"/>
      <c r="B14" s="33"/>
      <c r="C14" s="33"/>
      <c r="D14" s="33"/>
      <c r="E14" s="53"/>
      <c r="H14" s="22"/>
      <c r="I14" s="22"/>
    </row>
    <row r="15" spans="1:12" ht="16.5" x14ac:dyDescent="0.35">
      <c r="A15" s="69" t="s">
        <v>15</v>
      </c>
      <c r="B15" s="172">
        <v>88607.938399999999</v>
      </c>
      <c r="C15" s="172"/>
      <c r="D15" s="172">
        <v>88607.938399999999</v>
      </c>
      <c r="E15" s="68">
        <v>1.8865361593957</v>
      </c>
      <c r="H15" s="22"/>
      <c r="I15" s="22"/>
    </row>
    <row r="16" spans="1:12" x14ac:dyDescent="0.25">
      <c r="A16" s="35"/>
      <c r="B16" s="33"/>
      <c r="C16" s="62"/>
      <c r="D16" s="34"/>
      <c r="E16" s="45"/>
      <c r="G16" s="115"/>
      <c r="H16" s="22"/>
      <c r="I16" s="22"/>
      <c r="K16" s="116"/>
    </row>
    <row r="17" spans="1:12" ht="16.5" x14ac:dyDescent="0.35">
      <c r="A17" s="171" t="s">
        <v>16</v>
      </c>
      <c r="B17" s="172">
        <f>SUM(B18:B25)</f>
        <v>435132.47171000007</v>
      </c>
      <c r="C17" s="172"/>
      <c r="D17" s="172">
        <f>SUM(D18:D25)</f>
        <v>435132.47171000007</v>
      </c>
      <c r="E17" s="68">
        <f>SUM(E18:E25)</f>
        <v>9.2643295491472859</v>
      </c>
      <c r="H17" s="22"/>
      <c r="I17" s="22"/>
    </row>
    <row r="18" spans="1:12" x14ac:dyDescent="0.25">
      <c r="A18" s="35" t="s">
        <v>17</v>
      </c>
      <c r="B18" s="38">
        <v>131225.51681</v>
      </c>
      <c r="C18" s="38"/>
      <c r="D18" s="38">
        <v>131225.51681</v>
      </c>
      <c r="E18" s="56">
        <v>2.7938995869635703</v>
      </c>
      <c r="G18" s="115"/>
      <c r="H18" s="22"/>
      <c r="I18" s="22"/>
      <c r="K18" s="116"/>
    </row>
    <row r="19" spans="1:12" x14ac:dyDescent="0.25">
      <c r="A19" s="35" t="s">
        <v>20</v>
      </c>
      <c r="B19" s="38">
        <v>115166.478</v>
      </c>
      <c r="C19" s="38"/>
      <c r="D19" s="38">
        <v>115166.478</v>
      </c>
      <c r="E19" s="56">
        <v>2.45198939305476</v>
      </c>
      <c r="H19" s="22"/>
      <c r="I19" s="22"/>
    </row>
    <row r="20" spans="1:12" x14ac:dyDescent="0.25">
      <c r="A20" s="35" t="s">
        <v>19</v>
      </c>
      <c r="B20" s="38">
        <v>84102.251499999998</v>
      </c>
      <c r="C20" s="38"/>
      <c r="D20" s="38">
        <v>84102.251499999998</v>
      </c>
      <c r="E20" s="56">
        <v>1.7906063655955902</v>
      </c>
      <c r="H20" s="22"/>
      <c r="I20" s="22"/>
      <c r="K20" s="116"/>
    </row>
    <row r="21" spans="1:12" x14ac:dyDescent="0.25">
      <c r="A21" s="35" t="s">
        <v>29</v>
      </c>
      <c r="B21" s="38">
        <v>67212.216</v>
      </c>
      <c r="C21" s="38"/>
      <c r="D21" s="38">
        <v>67212.216</v>
      </c>
      <c r="E21" s="56">
        <v>1.43100356612195</v>
      </c>
      <c r="G21" s="115"/>
      <c r="H21" s="22"/>
      <c r="I21" s="22"/>
      <c r="K21" s="116"/>
    </row>
    <row r="22" spans="1:12" x14ac:dyDescent="0.25">
      <c r="A22" s="35" t="s">
        <v>28</v>
      </c>
      <c r="B22" s="38">
        <v>22659.128000000001</v>
      </c>
      <c r="C22" s="38"/>
      <c r="D22" s="38">
        <v>22659.128000000001</v>
      </c>
      <c r="E22" s="56">
        <v>0.48243154151045697</v>
      </c>
      <c r="G22" s="115"/>
      <c r="H22" s="22"/>
      <c r="I22" s="22"/>
      <c r="K22" s="116"/>
    </row>
    <row r="23" spans="1:12" x14ac:dyDescent="0.25">
      <c r="A23" s="35" t="s">
        <v>27</v>
      </c>
      <c r="B23" s="38">
        <v>10341.5105</v>
      </c>
      <c r="C23" s="38"/>
      <c r="D23" s="38">
        <v>10341.5105</v>
      </c>
      <c r="E23" s="56">
        <v>0.22017929604623698</v>
      </c>
      <c r="G23" s="115"/>
      <c r="H23" s="22"/>
      <c r="I23" s="22"/>
      <c r="K23" s="116"/>
    </row>
    <row r="24" spans="1:12" x14ac:dyDescent="0.25">
      <c r="A24" s="35" t="s">
        <v>21</v>
      </c>
      <c r="B24" s="38">
        <v>2766.2784000000001</v>
      </c>
      <c r="C24" s="38"/>
      <c r="D24" s="38">
        <v>2766.2784000000001</v>
      </c>
      <c r="E24" s="56">
        <v>5.8896350855120294E-2</v>
      </c>
      <c r="G24" s="115"/>
      <c r="H24" s="22"/>
      <c r="I24" s="22"/>
      <c r="K24" s="116"/>
    </row>
    <row r="25" spans="1:12" x14ac:dyDescent="0.25">
      <c r="A25" s="35" t="s">
        <v>18</v>
      </c>
      <c r="B25" s="38">
        <v>1659.0925</v>
      </c>
      <c r="C25" s="38"/>
      <c r="D25" s="38">
        <v>1659.0925</v>
      </c>
      <c r="E25" s="56">
        <v>3.5323448999601305E-2</v>
      </c>
      <c r="G25" s="115"/>
      <c r="H25" s="22"/>
      <c r="K25" s="116"/>
    </row>
    <row r="26" spans="1:12" x14ac:dyDescent="0.25">
      <c r="A26" s="35"/>
      <c r="B26" s="34"/>
      <c r="C26" s="34"/>
      <c r="D26" s="34"/>
      <c r="E26" s="42"/>
      <c r="G26" s="115"/>
      <c r="H26" s="22"/>
      <c r="I26" s="22"/>
      <c r="K26" s="116"/>
    </row>
    <row r="27" spans="1:12" ht="16.5" x14ac:dyDescent="0.35">
      <c r="A27" s="52" t="s">
        <v>22</v>
      </c>
      <c r="B27" s="32"/>
      <c r="C27" s="172">
        <f>+C28+C29</f>
        <v>235559.11507999999</v>
      </c>
      <c r="D27" s="172">
        <f>+D28+D29</f>
        <v>812443.38791000005</v>
      </c>
      <c r="E27" s="68">
        <f>+E28+E29</f>
        <v>17.29759044652555</v>
      </c>
      <c r="G27" s="115"/>
      <c r="H27" s="22"/>
      <c r="I27" s="22"/>
      <c r="K27" s="116"/>
    </row>
    <row r="28" spans="1:12" x14ac:dyDescent="0.25">
      <c r="A28" s="35" t="s">
        <v>24</v>
      </c>
      <c r="B28" s="33"/>
      <c r="C28" s="47">
        <v>181484.86507999999</v>
      </c>
      <c r="D28" s="38">
        <v>625941.29966000002</v>
      </c>
      <c r="E28" s="39">
        <v>13.326807019671399</v>
      </c>
      <c r="G28" s="115"/>
      <c r="H28" s="22"/>
      <c r="I28" s="22"/>
      <c r="K28" s="116"/>
    </row>
    <row r="29" spans="1:12" x14ac:dyDescent="0.25">
      <c r="A29" s="35" t="s">
        <v>23</v>
      </c>
      <c r="B29" s="33"/>
      <c r="C29" s="47">
        <v>54074.25</v>
      </c>
      <c r="D29" s="38">
        <v>186502.08825</v>
      </c>
      <c r="E29" s="39">
        <v>3.9707834268541498</v>
      </c>
      <c r="G29" s="115"/>
      <c r="H29" s="22"/>
      <c r="I29" s="22"/>
      <c r="K29" s="116"/>
    </row>
    <row r="30" spans="1:12" x14ac:dyDescent="0.25">
      <c r="A30" s="66"/>
      <c r="B30" s="34"/>
      <c r="C30" s="34"/>
      <c r="D30" s="34"/>
      <c r="E30" s="42"/>
      <c r="H30" s="22"/>
      <c r="I30" s="22"/>
    </row>
    <row r="31" spans="1:12" x14ac:dyDescent="0.25">
      <c r="A31" s="35"/>
      <c r="B31" s="46"/>
      <c r="C31" s="61"/>
      <c r="D31" s="65"/>
      <c r="E31" s="48"/>
      <c r="H31" s="22"/>
      <c r="I31" s="22"/>
    </row>
    <row r="32" spans="1:12" x14ac:dyDescent="0.25">
      <c r="A32" s="63" t="s">
        <v>3</v>
      </c>
      <c r="B32" s="71">
        <f>+B13+B7</f>
        <v>3866094.0642200001</v>
      </c>
      <c r="C32" s="71">
        <f>+C13+C7</f>
        <v>240871.46164999998</v>
      </c>
      <c r="D32" s="29">
        <f>+D13+D7</f>
        <v>4696859.7354499996</v>
      </c>
      <c r="E32" s="28">
        <f>+E13+E7</f>
        <v>100.00000000000003</v>
      </c>
      <c r="G32" s="115"/>
      <c r="H32" s="22"/>
      <c r="I32" s="22"/>
      <c r="L32" s="116"/>
    </row>
    <row r="33" spans="1:12" x14ac:dyDescent="0.25">
      <c r="A33" s="49" t="s">
        <v>25</v>
      </c>
      <c r="B33" s="57">
        <v>3.4489999999999998</v>
      </c>
      <c r="C33" s="44"/>
      <c r="D33" s="44"/>
      <c r="E33" s="60"/>
      <c r="G33" s="115"/>
      <c r="H33" s="22"/>
      <c r="I33" s="22"/>
      <c r="L33" s="116"/>
    </row>
    <row r="34" spans="1:12" x14ac:dyDescent="0.25">
      <c r="A34" s="30"/>
      <c r="B34" s="30"/>
      <c r="C34" s="30"/>
      <c r="D34" s="30"/>
      <c r="E34" s="30"/>
    </row>
    <row r="35" spans="1:12" x14ac:dyDescent="0.25">
      <c r="A35" s="126" t="s">
        <v>26</v>
      </c>
      <c r="B35" s="184">
        <f>+B32/D32</f>
        <v>0.82312316781365302</v>
      </c>
      <c r="C35" s="184">
        <f>1-B35</f>
        <v>0.17687683218634698</v>
      </c>
      <c r="D35" s="70"/>
      <c r="E35" s="70"/>
    </row>
    <row r="36" spans="1:12" x14ac:dyDescent="0.25">
      <c r="A36" s="5"/>
      <c r="B36" s="4"/>
      <c r="C36" s="4"/>
      <c r="D36" s="4"/>
      <c r="E36" s="114"/>
      <c r="G36" s="115"/>
      <c r="H36" s="117"/>
      <c r="I36" s="22"/>
      <c r="K36" s="116"/>
      <c r="L36" s="116"/>
    </row>
    <row r="37" spans="1:12" x14ac:dyDescent="0.25">
      <c r="A37" s="18"/>
      <c r="B37" s="19"/>
      <c r="C37" s="1"/>
      <c r="D37" s="1"/>
      <c r="E37" s="20"/>
    </row>
    <row r="38" spans="1:12" x14ac:dyDescent="0.25">
      <c r="A38" s="18"/>
      <c r="B38" s="19"/>
      <c r="C38" s="1"/>
      <c r="D38" s="1"/>
      <c r="E38" s="20"/>
    </row>
    <row r="39" spans="1:12" x14ac:dyDescent="0.25">
      <c r="B39" s="112"/>
      <c r="C39" s="112"/>
      <c r="D39" s="22"/>
      <c r="E39" s="118"/>
    </row>
    <row r="40" spans="1:12" x14ac:dyDescent="0.25">
      <c r="B40" s="21"/>
      <c r="C40" s="21"/>
      <c r="D40" s="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E33"/>
    </sheetView>
  </sheetViews>
  <sheetFormatPr baseColWidth="10" defaultRowHeight="15" x14ac:dyDescent="0.25"/>
  <cols>
    <col min="1" max="1" width="40.5703125" style="73" customWidth="1"/>
    <col min="2" max="2" width="19.42578125" style="73" customWidth="1"/>
    <col min="3" max="3" width="16.7109375" style="73" customWidth="1"/>
    <col min="4" max="16384" width="11.42578125" style="73"/>
  </cols>
  <sheetData>
    <row r="1" spans="1:12" ht="15.75" x14ac:dyDescent="0.25">
      <c r="A1" s="88" t="s">
        <v>51</v>
      </c>
      <c r="B1" s="88"/>
      <c r="C1" s="88"/>
      <c r="D1" s="88"/>
      <c r="E1" s="88"/>
    </row>
    <row r="2" spans="1:12" x14ac:dyDescent="0.25">
      <c r="A2" s="89" t="s">
        <v>0</v>
      </c>
      <c r="B2" s="89"/>
      <c r="C2" s="89"/>
      <c r="D2" s="89"/>
      <c r="E2" s="89"/>
    </row>
    <row r="3" spans="1:12" x14ac:dyDescent="0.25">
      <c r="A3" s="90"/>
      <c r="B3" s="90"/>
      <c r="C3" s="90"/>
      <c r="D3" s="90"/>
      <c r="E3" s="90"/>
    </row>
    <row r="4" spans="1:12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12" x14ac:dyDescent="0.25">
      <c r="A5" s="59" t="s">
        <v>4</v>
      </c>
      <c r="B5" s="43"/>
      <c r="C5" s="43"/>
      <c r="D5" s="93" t="s">
        <v>5</v>
      </c>
      <c r="E5" s="58"/>
    </row>
    <row r="6" spans="1:12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12" x14ac:dyDescent="0.25">
      <c r="A7" s="41" t="s">
        <v>9</v>
      </c>
      <c r="B7" s="37">
        <f>SUM(B8:B11)</f>
        <v>4003675.79801</v>
      </c>
      <c r="C7" s="37">
        <f>SUM(C8:C11)</f>
        <v>275577.87072999997</v>
      </c>
      <c r="D7" s="37">
        <f>SUM(D8:D11)</f>
        <v>5039021.8583399998</v>
      </c>
      <c r="E7" s="27">
        <f>SUM(E8:E11)</f>
        <v>90.333204371925817</v>
      </c>
      <c r="H7" s="22"/>
      <c r="I7" s="22"/>
    </row>
    <row r="8" spans="1:12" x14ac:dyDescent="0.25">
      <c r="A8" s="35" t="s">
        <v>10</v>
      </c>
      <c r="B8" s="36">
        <v>551614.65</v>
      </c>
      <c r="C8" s="36"/>
      <c r="D8" s="36">
        <v>551614.65</v>
      </c>
      <c r="E8" s="39">
        <v>9.8886510522231692</v>
      </c>
      <c r="H8" s="22"/>
      <c r="I8" s="22"/>
      <c r="K8" s="113"/>
      <c r="L8" s="113"/>
    </row>
    <row r="9" spans="1:12" x14ac:dyDescent="0.25">
      <c r="A9" s="35" t="s">
        <v>11</v>
      </c>
      <c r="B9" s="36">
        <v>3451600</v>
      </c>
      <c r="C9" s="36">
        <v>202400</v>
      </c>
      <c r="D9" s="36">
        <v>4212016.8</v>
      </c>
      <c r="E9" s="39">
        <v>75.507719675867307</v>
      </c>
      <c r="H9" s="22"/>
      <c r="I9" s="22"/>
      <c r="K9" s="113"/>
      <c r="L9" s="113"/>
    </row>
    <row r="10" spans="1:12" x14ac:dyDescent="0.25">
      <c r="A10" s="35" t="s">
        <v>12</v>
      </c>
      <c r="B10" s="36">
        <v>460.14801</v>
      </c>
      <c r="C10" s="36">
        <v>73177.870729999995</v>
      </c>
      <c r="D10" s="36">
        <v>275389.40834000002</v>
      </c>
      <c r="E10" s="39">
        <v>4.9368336438353397</v>
      </c>
      <c r="H10" s="22"/>
      <c r="I10" s="22"/>
      <c r="K10" s="113"/>
      <c r="L10" s="113"/>
    </row>
    <row r="11" spans="1:12" x14ac:dyDescent="0.25">
      <c r="A11" s="35" t="s">
        <v>13</v>
      </c>
      <c r="B11" s="36">
        <v>1</v>
      </c>
      <c r="C11" s="36"/>
      <c r="D11" s="36">
        <v>1</v>
      </c>
      <c r="E11" s="67">
        <v>0</v>
      </c>
      <c r="H11" s="22"/>
      <c r="I11" s="22"/>
      <c r="K11" s="113"/>
      <c r="L11" s="113"/>
    </row>
    <row r="12" spans="1:12" x14ac:dyDescent="0.25">
      <c r="A12" s="35"/>
      <c r="B12" s="33"/>
      <c r="C12" s="33"/>
      <c r="D12" s="33"/>
      <c r="E12" s="45"/>
      <c r="H12" s="22"/>
      <c r="I12" s="22"/>
    </row>
    <row r="13" spans="1:12" x14ac:dyDescent="0.25">
      <c r="A13" s="41" t="s">
        <v>14</v>
      </c>
      <c r="B13" s="37">
        <f>+B15+B26</f>
        <v>487764.78512000007</v>
      </c>
      <c r="C13" s="37">
        <f>+C15+C26</f>
        <v>13700.876459999999</v>
      </c>
      <c r="D13" s="37">
        <f>+D15+D26</f>
        <v>539238.97798000008</v>
      </c>
      <c r="E13" s="170">
        <f>+E15+E26</f>
        <v>9.6667956280741745</v>
      </c>
      <c r="H13" s="22"/>
      <c r="I13" s="22"/>
    </row>
    <row r="14" spans="1:12" x14ac:dyDescent="0.25">
      <c r="A14" s="35"/>
      <c r="B14" s="33"/>
      <c r="C14" s="33"/>
      <c r="D14" s="33"/>
      <c r="E14" s="53"/>
      <c r="H14" s="22"/>
      <c r="I14" s="22"/>
    </row>
    <row r="15" spans="1:12" ht="16.5" x14ac:dyDescent="0.35">
      <c r="A15" s="171" t="s">
        <v>16</v>
      </c>
      <c r="B15" s="172">
        <f>SUM(B16:B24)</f>
        <v>487764.78512000007</v>
      </c>
      <c r="C15" s="172">
        <f>SUM(C16:C24)</f>
        <v>1711.425</v>
      </c>
      <c r="D15" s="172">
        <f>SUM(D16:D24)</f>
        <v>494194.60885000008</v>
      </c>
      <c r="E15" s="68">
        <f>SUM(E16:E24)</f>
        <v>8.8592970451520152</v>
      </c>
      <c r="H15" s="22"/>
      <c r="I15" s="22"/>
    </row>
    <row r="16" spans="1:12" x14ac:dyDescent="0.25">
      <c r="A16" s="35" t="s">
        <v>20</v>
      </c>
      <c r="B16" s="38">
        <v>187807.06400000001</v>
      </c>
      <c r="C16" s="38"/>
      <c r="D16" s="38">
        <v>187807.06400000001</v>
      </c>
      <c r="E16" s="56">
        <v>3.3667679439596898</v>
      </c>
      <c r="H16" s="22"/>
      <c r="I16" s="22"/>
      <c r="K16" s="113"/>
      <c r="L16" s="113"/>
    </row>
    <row r="17" spans="1:12" x14ac:dyDescent="0.25">
      <c r="A17" s="35" t="s">
        <v>17</v>
      </c>
      <c r="B17" s="38">
        <v>108580.47447</v>
      </c>
      <c r="C17" s="38"/>
      <c r="D17" s="38">
        <v>108580.47447</v>
      </c>
      <c r="E17" s="56">
        <v>1.9464936674880799</v>
      </c>
      <c r="H17" s="22"/>
      <c r="I17" s="22"/>
    </row>
    <row r="18" spans="1:12" x14ac:dyDescent="0.25">
      <c r="A18" s="35" t="s">
        <v>19</v>
      </c>
      <c r="B18" s="38">
        <v>96030.510399999999</v>
      </c>
      <c r="C18" s="38"/>
      <c r="D18" s="38">
        <v>96030.510399999999</v>
      </c>
      <c r="E18" s="56">
        <v>1.7215137555039302</v>
      </c>
      <c r="H18" s="22"/>
      <c r="I18" s="22"/>
      <c r="K18" s="113"/>
      <c r="L18" s="113"/>
    </row>
    <row r="19" spans="1:12" x14ac:dyDescent="0.25">
      <c r="A19" s="35" t="s">
        <v>41</v>
      </c>
      <c r="B19" s="38">
        <v>62956.781000000003</v>
      </c>
      <c r="C19" s="38"/>
      <c r="D19" s="38">
        <v>62956.781000000003</v>
      </c>
      <c r="E19" s="56">
        <v>1.12860968917383</v>
      </c>
      <c r="H19" s="22"/>
      <c r="I19" s="22"/>
    </row>
    <row r="20" spans="1:12" x14ac:dyDescent="0.25">
      <c r="A20" s="35" t="s">
        <v>28</v>
      </c>
      <c r="B20" s="38">
        <v>22990.581999999999</v>
      </c>
      <c r="C20" s="38"/>
      <c r="D20" s="38">
        <v>22990.581999999999</v>
      </c>
      <c r="E20" s="56">
        <v>0.41214612934142197</v>
      </c>
      <c r="H20" s="22"/>
      <c r="I20" s="22"/>
    </row>
    <row r="21" spans="1:12" x14ac:dyDescent="0.25">
      <c r="A21" s="35" t="s">
        <v>27</v>
      </c>
      <c r="B21" s="38">
        <v>7987.5607499999996</v>
      </c>
      <c r="C21" s="38"/>
      <c r="D21" s="38">
        <v>7987.5607499999996</v>
      </c>
      <c r="E21" s="56">
        <v>0.14319090512767199</v>
      </c>
      <c r="H21" s="22"/>
      <c r="I21" s="22"/>
      <c r="K21" s="113"/>
      <c r="L21" s="113"/>
    </row>
    <row r="22" spans="1:12" x14ac:dyDescent="0.25">
      <c r="A22" s="66" t="s">
        <v>42</v>
      </c>
      <c r="B22" s="38"/>
      <c r="C22" s="38">
        <v>1711.425</v>
      </c>
      <c r="D22" s="38">
        <v>6429.8237300000001</v>
      </c>
      <c r="E22" s="56">
        <v>0.115265762418155</v>
      </c>
      <c r="H22" s="22"/>
      <c r="I22" s="22"/>
      <c r="K22" s="113"/>
      <c r="L22" s="113"/>
    </row>
    <row r="23" spans="1:12" x14ac:dyDescent="0.25">
      <c r="A23" s="35" t="s">
        <v>18</v>
      </c>
      <c r="B23" s="38">
        <v>1154.97</v>
      </c>
      <c r="C23" s="38"/>
      <c r="D23" s="38">
        <v>1154.97</v>
      </c>
      <c r="E23" s="56">
        <v>2.0704844053337199E-2</v>
      </c>
      <c r="H23" s="22"/>
      <c r="I23" s="22"/>
      <c r="K23" s="113"/>
      <c r="L23" s="113"/>
    </row>
    <row r="24" spans="1:12" x14ac:dyDescent="0.25">
      <c r="A24" s="35" t="s">
        <v>21</v>
      </c>
      <c r="B24" s="38">
        <v>256.84249999999997</v>
      </c>
      <c r="C24" s="38"/>
      <c r="D24" s="38">
        <v>256.84249999999997</v>
      </c>
      <c r="E24" s="56">
        <v>4.6043480858976998E-3</v>
      </c>
      <c r="H24" s="22"/>
      <c r="I24" s="22"/>
      <c r="K24" s="113"/>
      <c r="L24" s="113"/>
    </row>
    <row r="25" spans="1:12" x14ac:dyDescent="0.25">
      <c r="A25" s="35"/>
      <c r="B25" s="34"/>
      <c r="C25" s="34"/>
      <c r="D25" s="34"/>
      <c r="E25" s="42"/>
      <c r="H25" s="22"/>
      <c r="I25" s="22"/>
      <c r="K25" s="113"/>
      <c r="L25" s="113"/>
    </row>
    <row r="26" spans="1:12" ht="16.5" x14ac:dyDescent="0.35">
      <c r="A26" s="52" t="s">
        <v>22</v>
      </c>
      <c r="B26" s="32"/>
      <c r="C26" s="172">
        <f>+C27</f>
        <v>11989.45146</v>
      </c>
      <c r="D26" s="172">
        <f>+D27</f>
        <v>45044.369129999999</v>
      </c>
      <c r="E26" s="68">
        <f>+E27</f>
        <v>0.80749858292215992</v>
      </c>
      <c r="H26" s="22"/>
      <c r="I26" s="22"/>
      <c r="K26" s="113"/>
      <c r="L26" s="113"/>
    </row>
    <row r="27" spans="1:12" x14ac:dyDescent="0.25">
      <c r="A27" s="35" t="s">
        <v>24</v>
      </c>
      <c r="B27" s="33"/>
      <c r="C27" s="47">
        <v>11989.45146</v>
      </c>
      <c r="D27" s="38">
        <v>45044.369129999999</v>
      </c>
      <c r="E27" s="39">
        <v>0.80749858292215992</v>
      </c>
      <c r="H27" s="22"/>
      <c r="I27" s="22"/>
      <c r="K27" s="113"/>
      <c r="L27" s="113"/>
    </row>
    <row r="28" spans="1:12" x14ac:dyDescent="0.25">
      <c r="A28" s="66"/>
      <c r="B28" s="34"/>
      <c r="C28" s="34"/>
      <c r="D28" s="34"/>
      <c r="E28" s="42"/>
      <c r="H28" s="22"/>
      <c r="I28" s="22"/>
      <c r="K28" s="113"/>
      <c r="L28" s="113"/>
    </row>
    <row r="29" spans="1:12" x14ac:dyDescent="0.25">
      <c r="A29" s="35"/>
      <c r="B29" s="46"/>
      <c r="C29" s="61"/>
      <c r="D29" s="65"/>
      <c r="E29" s="48"/>
      <c r="H29" s="22"/>
      <c r="I29" s="22"/>
      <c r="K29" s="113"/>
      <c r="L29" s="113"/>
    </row>
    <row r="30" spans="1:12" x14ac:dyDescent="0.25">
      <c r="A30" s="63" t="s">
        <v>3</v>
      </c>
      <c r="B30" s="71">
        <f>+B7+B13</f>
        <v>4491440.5831300002</v>
      </c>
      <c r="C30" s="71">
        <f>+C7+C13</f>
        <v>289278.74718999997</v>
      </c>
      <c r="D30" s="71">
        <f>+D7+D13</f>
        <v>5578260.8363199998</v>
      </c>
      <c r="E30" s="72">
        <f>+E7+E13</f>
        <v>99.999999999999986</v>
      </c>
      <c r="H30" s="22"/>
      <c r="I30" s="22"/>
    </row>
    <row r="31" spans="1:12" x14ac:dyDescent="0.25">
      <c r="A31" s="49" t="s">
        <v>25</v>
      </c>
      <c r="B31" s="57">
        <v>3.7570000000000001</v>
      </c>
      <c r="C31" s="44"/>
      <c r="D31" s="44"/>
      <c r="E31" s="60"/>
      <c r="H31" s="22"/>
      <c r="I31" s="22"/>
    </row>
    <row r="32" spans="1:12" x14ac:dyDescent="0.25">
      <c r="A32" s="30"/>
      <c r="B32" s="30"/>
      <c r="C32" s="30"/>
      <c r="D32" s="30"/>
      <c r="E32" s="30"/>
      <c r="H32" s="22"/>
      <c r="I32" s="22"/>
      <c r="K32" s="113"/>
      <c r="L32" s="113"/>
    </row>
    <row r="33" spans="1:12" x14ac:dyDescent="0.25">
      <c r="A33" s="126" t="s">
        <v>26</v>
      </c>
      <c r="B33" s="184">
        <f>+B30/D30</f>
        <v>0.80516862063643135</v>
      </c>
      <c r="C33" s="184">
        <f>1-B33</f>
        <v>0.19483137936356865</v>
      </c>
      <c r="D33" s="30"/>
      <c r="E33" s="30"/>
      <c r="H33" s="22"/>
      <c r="I33" s="22"/>
      <c r="K33" s="113"/>
      <c r="L33" s="113"/>
    </row>
    <row r="34" spans="1:12" x14ac:dyDescent="0.25">
      <c r="A34" s="106"/>
      <c r="B34" s="10"/>
      <c r="C34" s="10"/>
      <c r="D34" s="10"/>
      <c r="E34" s="103"/>
      <c r="H34" s="22"/>
      <c r="I34" s="22"/>
    </row>
    <row r="35" spans="1:12" x14ac:dyDescent="0.25">
      <c r="A35" s="7"/>
      <c r="B35" s="107"/>
      <c r="C35" s="107"/>
      <c r="D35" s="107"/>
      <c r="E35" s="11"/>
      <c r="H35" s="22"/>
      <c r="I35" s="22"/>
    </row>
    <row r="36" spans="1:12" x14ac:dyDescent="0.25">
      <c r="A36" s="5"/>
      <c r="B36" s="4"/>
      <c r="C36" s="4"/>
      <c r="D36" s="4"/>
      <c r="E36" s="114"/>
      <c r="H36" s="22"/>
      <c r="I36" s="22"/>
      <c r="K36" s="113"/>
      <c r="L36" s="113"/>
    </row>
    <row r="37" spans="1:12" x14ac:dyDescent="0.25">
      <c r="A37" s="18"/>
      <c r="B37" s="19"/>
      <c r="C37" s="1"/>
      <c r="D37" s="1"/>
      <c r="E37" s="20"/>
      <c r="K37" s="113"/>
    </row>
    <row r="39" spans="1:12" x14ac:dyDescent="0.25">
      <c r="B39" s="111"/>
      <c r="C39" s="11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33"/>
    </sheetView>
  </sheetViews>
  <sheetFormatPr baseColWidth="10" defaultRowHeight="15" x14ac:dyDescent="0.25"/>
  <cols>
    <col min="1" max="1" width="46.140625" style="73" customWidth="1"/>
    <col min="2" max="2" width="17.5703125" style="73" customWidth="1"/>
    <col min="3" max="3" width="18.140625" style="73" customWidth="1"/>
    <col min="4" max="16384" width="11.42578125" style="73"/>
  </cols>
  <sheetData>
    <row r="1" spans="1:5" ht="15.75" x14ac:dyDescent="0.25">
      <c r="A1" s="95" t="s">
        <v>50</v>
      </c>
      <c r="B1" s="95"/>
      <c r="C1" s="95"/>
      <c r="D1" s="95"/>
      <c r="E1" s="95"/>
    </row>
    <row r="2" spans="1:5" x14ac:dyDescent="0.25">
      <c r="A2" s="96" t="s">
        <v>0</v>
      </c>
      <c r="B2" s="96"/>
      <c r="C2" s="96"/>
      <c r="D2" s="96"/>
      <c r="E2" s="96"/>
    </row>
    <row r="3" spans="1:5" x14ac:dyDescent="0.25">
      <c r="A3" s="97"/>
      <c r="B3" s="97"/>
      <c r="C3" s="97"/>
      <c r="D3" s="97"/>
      <c r="E3" s="97"/>
    </row>
    <row r="4" spans="1:5" ht="30" x14ac:dyDescent="0.25">
      <c r="A4" s="74"/>
      <c r="B4" s="75" t="s">
        <v>1</v>
      </c>
      <c r="C4" s="76" t="s">
        <v>2</v>
      </c>
      <c r="D4" s="98" t="s">
        <v>3</v>
      </c>
      <c r="E4" s="99"/>
    </row>
    <row r="5" spans="1:5" x14ac:dyDescent="0.25">
      <c r="A5" s="77" t="s">
        <v>4</v>
      </c>
      <c r="B5" s="78"/>
      <c r="C5" s="78"/>
      <c r="D5" s="100" t="s">
        <v>5</v>
      </c>
      <c r="E5" s="179"/>
    </row>
    <row r="6" spans="1:5" x14ac:dyDescent="0.25">
      <c r="A6" s="79"/>
      <c r="B6" s="80" t="s">
        <v>6</v>
      </c>
      <c r="C6" s="80" t="s">
        <v>7</v>
      </c>
      <c r="D6" s="101"/>
      <c r="E6" s="180" t="s">
        <v>8</v>
      </c>
    </row>
    <row r="7" spans="1:5" x14ac:dyDescent="0.25">
      <c r="A7" s="41" t="s">
        <v>9</v>
      </c>
      <c r="B7" s="37">
        <f>SUM(B8:B11)</f>
        <v>4141444.7463500001</v>
      </c>
      <c r="C7" s="37">
        <f>SUM(C8:C11)</f>
        <v>283707.29592</v>
      </c>
      <c r="D7" s="37">
        <f>SUM(D8:D11)</f>
        <v>5215844.2759999996</v>
      </c>
      <c r="E7" s="27">
        <f>SUM(E8:E11)</f>
        <v>90.88659602957047</v>
      </c>
    </row>
    <row r="8" spans="1:5" x14ac:dyDescent="0.25">
      <c r="A8" s="34" t="s">
        <v>10</v>
      </c>
      <c r="B8" s="33">
        <v>505554.92</v>
      </c>
      <c r="C8" s="33"/>
      <c r="D8" s="33">
        <v>505554.92</v>
      </c>
      <c r="E8" s="45">
        <v>8.8093455561109604</v>
      </c>
    </row>
    <row r="9" spans="1:5" x14ac:dyDescent="0.25">
      <c r="A9" s="34" t="s">
        <v>11</v>
      </c>
      <c r="B9" s="33">
        <v>3635300</v>
      </c>
      <c r="C9" s="33">
        <v>202400</v>
      </c>
      <c r="D9" s="33">
        <v>4401788.8</v>
      </c>
      <c r="E9" s="45">
        <v>76.701614543122204</v>
      </c>
    </row>
    <row r="10" spans="1:5" x14ac:dyDescent="0.25">
      <c r="A10" s="34" t="s">
        <v>12</v>
      </c>
      <c r="B10" s="33">
        <v>588.82635000000005</v>
      </c>
      <c r="C10" s="33">
        <v>81307.295920000004</v>
      </c>
      <c r="D10" s="33">
        <v>308499.55599999998</v>
      </c>
      <c r="E10" s="45">
        <v>5.3756359303373102</v>
      </c>
    </row>
    <row r="11" spans="1:5" x14ac:dyDescent="0.25">
      <c r="A11" s="34" t="s">
        <v>13</v>
      </c>
      <c r="B11" s="33">
        <v>1</v>
      </c>
      <c r="C11" s="33"/>
      <c r="D11" s="33">
        <v>1</v>
      </c>
      <c r="E11" s="45">
        <v>0</v>
      </c>
    </row>
    <row r="12" spans="1:5" x14ac:dyDescent="0.25">
      <c r="A12" s="34"/>
      <c r="B12" s="33"/>
      <c r="C12" s="33"/>
      <c r="D12" s="33"/>
      <c r="E12" s="45"/>
    </row>
    <row r="13" spans="1:5" x14ac:dyDescent="0.25">
      <c r="A13" s="41" t="s">
        <v>14</v>
      </c>
      <c r="B13" s="37">
        <f>+B15+B26</f>
        <v>470529.07782000001</v>
      </c>
      <c r="C13" s="37">
        <f>+C15+C26</f>
        <v>13683.401460000001</v>
      </c>
      <c r="D13" s="37">
        <f>+D15+D26</f>
        <v>522348.11915000004</v>
      </c>
      <c r="E13" s="170">
        <f>+E15+E26</f>
        <v>9.1019687478799902</v>
      </c>
    </row>
    <row r="14" spans="1:5" x14ac:dyDescent="0.25">
      <c r="A14" s="34"/>
      <c r="B14" s="33"/>
      <c r="C14" s="33"/>
      <c r="D14" s="33"/>
      <c r="E14" s="45"/>
    </row>
    <row r="15" spans="1:5" ht="16.5" x14ac:dyDescent="0.35">
      <c r="A15" s="171" t="s">
        <v>16</v>
      </c>
      <c r="B15" s="172">
        <f>SUM(B16:B24)</f>
        <v>470529.07782000001</v>
      </c>
      <c r="C15" s="172">
        <f>SUM(C16:C24)</f>
        <v>1693.95</v>
      </c>
      <c r="D15" s="172">
        <f>SUM(D16:D24)</f>
        <v>476944.06647000002</v>
      </c>
      <c r="E15" s="68">
        <f>SUM(E16:E24)</f>
        <v>8.3107985428585724</v>
      </c>
    </row>
    <row r="16" spans="1:5" x14ac:dyDescent="0.25">
      <c r="A16" s="34" t="s">
        <v>20</v>
      </c>
      <c r="B16" s="34">
        <v>185024.30900000001</v>
      </c>
      <c r="C16" s="34"/>
      <c r="D16" s="34">
        <v>185024.30900000001</v>
      </c>
      <c r="E16" s="181">
        <v>3.2240672769273995</v>
      </c>
    </row>
    <row r="17" spans="1:5" x14ac:dyDescent="0.25">
      <c r="A17" s="34" t="s">
        <v>17</v>
      </c>
      <c r="B17" s="34">
        <v>108108.01557</v>
      </c>
      <c r="C17" s="34"/>
      <c r="D17" s="34">
        <v>108108.01557</v>
      </c>
      <c r="E17" s="181">
        <v>1.8837930932242799</v>
      </c>
    </row>
    <row r="18" spans="1:5" x14ac:dyDescent="0.25">
      <c r="A18" s="34" t="s">
        <v>19</v>
      </c>
      <c r="B18" s="34">
        <v>88037.733749999999</v>
      </c>
      <c r="C18" s="34"/>
      <c r="D18" s="34">
        <v>88037.733749999999</v>
      </c>
      <c r="E18" s="181">
        <v>1.5340664048539798</v>
      </c>
    </row>
    <row r="19" spans="1:5" x14ac:dyDescent="0.25">
      <c r="A19" s="34" t="s">
        <v>41</v>
      </c>
      <c r="B19" s="34">
        <v>57283.43</v>
      </c>
      <c r="C19" s="34"/>
      <c r="D19" s="34">
        <v>57283.43</v>
      </c>
      <c r="E19" s="181">
        <v>0.99816955496999893</v>
      </c>
    </row>
    <row r="20" spans="1:5" x14ac:dyDescent="0.25">
      <c r="A20" s="34" t="s">
        <v>28</v>
      </c>
      <c r="B20" s="34">
        <v>22912.428</v>
      </c>
      <c r="C20" s="34"/>
      <c r="D20" s="34">
        <v>22912.428</v>
      </c>
      <c r="E20" s="181">
        <v>0.39925137269262895</v>
      </c>
    </row>
    <row r="21" spans="1:5" x14ac:dyDescent="0.25">
      <c r="A21" s="34" t="s">
        <v>27</v>
      </c>
      <c r="B21" s="34">
        <v>7871.4740000000002</v>
      </c>
      <c r="C21" s="34"/>
      <c r="D21" s="34">
        <v>7871.4740000000002</v>
      </c>
      <c r="E21" s="181">
        <v>0.13716122968785099</v>
      </c>
    </row>
    <row r="22" spans="1:5" x14ac:dyDescent="0.25">
      <c r="A22" s="82" t="s">
        <v>42</v>
      </c>
      <c r="B22" s="34"/>
      <c r="C22" s="34">
        <v>1693.95</v>
      </c>
      <c r="D22" s="34">
        <v>6414.9886500000002</v>
      </c>
      <c r="E22" s="181">
        <v>0.11178182531856201</v>
      </c>
    </row>
    <row r="23" spans="1:5" x14ac:dyDescent="0.25">
      <c r="A23" s="34" t="s">
        <v>18</v>
      </c>
      <c r="B23" s="34">
        <v>1036.1400000000001</v>
      </c>
      <c r="C23" s="34"/>
      <c r="D23" s="34">
        <v>1036.1400000000001</v>
      </c>
      <c r="E23" s="181">
        <v>1.8054844178964399E-2</v>
      </c>
    </row>
    <row r="24" spans="1:5" x14ac:dyDescent="0.25">
      <c r="A24" s="34" t="s">
        <v>21</v>
      </c>
      <c r="B24" s="34">
        <v>255.54750000000001</v>
      </c>
      <c r="C24" s="34"/>
      <c r="D24" s="34">
        <v>255.54750000000001</v>
      </c>
      <c r="E24" s="181">
        <v>4.4529410049065805E-3</v>
      </c>
    </row>
    <row r="25" spans="1:5" x14ac:dyDescent="0.25">
      <c r="A25" s="34"/>
      <c r="B25" s="34"/>
      <c r="C25" s="34"/>
      <c r="D25" s="34"/>
      <c r="E25" s="42"/>
    </row>
    <row r="26" spans="1:5" ht="16.5" x14ac:dyDescent="0.35">
      <c r="A26" s="52" t="s">
        <v>22</v>
      </c>
      <c r="B26" s="32"/>
      <c r="C26" s="172">
        <f>+C27</f>
        <v>11989.45146</v>
      </c>
      <c r="D26" s="172">
        <f>+D27</f>
        <v>45404.052680000001</v>
      </c>
      <c r="E26" s="68">
        <f>+E27</f>
        <v>0.79117020502141688</v>
      </c>
    </row>
    <row r="27" spans="1:5" x14ac:dyDescent="0.25">
      <c r="A27" s="34" t="s">
        <v>24</v>
      </c>
      <c r="B27" s="33"/>
      <c r="C27" s="81">
        <v>11989.45146</v>
      </c>
      <c r="D27" s="34">
        <v>45404.052680000001</v>
      </c>
      <c r="E27" s="45">
        <v>0.79117020502141688</v>
      </c>
    </row>
    <row r="28" spans="1:5" x14ac:dyDescent="0.25">
      <c r="A28" s="82"/>
      <c r="B28" s="34"/>
      <c r="C28" s="34"/>
      <c r="D28" s="34"/>
      <c r="E28" s="42"/>
    </row>
    <row r="29" spans="1:5" x14ac:dyDescent="0.25">
      <c r="A29" s="34"/>
      <c r="B29" s="83"/>
      <c r="C29" s="84"/>
      <c r="D29" s="85"/>
      <c r="E29" s="48"/>
    </row>
    <row r="30" spans="1:5" x14ac:dyDescent="0.25">
      <c r="A30" s="63" t="s">
        <v>3</v>
      </c>
      <c r="B30" s="71">
        <f>+B7+B13</f>
        <v>4611973.8241699999</v>
      </c>
      <c r="C30" s="71">
        <f>+C7+C13</f>
        <v>297390.69738000003</v>
      </c>
      <c r="D30" s="71">
        <f>+D7+D13</f>
        <v>5738192.3951499993</v>
      </c>
      <c r="E30" s="72">
        <f>+E7+E13</f>
        <v>99.988564777450463</v>
      </c>
    </row>
    <row r="31" spans="1:5" x14ac:dyDescent="0.25">
      <c r="A31" s="86" t="s">
        <v>25</v>
      </c>
      <c r="B31" s="57">
        <v>3.7869999999999999</v>
      </c>
      <c r="C31" s="44"/>
      <c r="D31" s="44"/>
      <c r="E31" s="182"/>
    </row>
    <row r="32" spans="1:5" x14ac:dyDescent="0.25">
      <c r="A32" s="87"/>
      <c r="B32" s="87"/>
      <c r="C32" s="87"/>
      <c r="D32" s="87"/>
      <c r="E32" s="183"/>
    </row>
    <row r="33" spans="1:5" x14ac:dyDescent="0.25">
      <c r="A33" s="126" t="s">
        <v>26</v>
      </c>
      <c r="B33" s="184">
        <f>+B30/D30</f>
        <v>0.80373286682895206</v>
      </c>
      <c r="C33" s="184">
        <f>1-B33</f>
        <v>0.19626713317104794</v>
      </c>
      <c r="D33" s="87"/>
      <c r="E33" s="183"/>
    </row>
    <row r="34" spans="1:5" x14ac:dyDescent="0.25">
      <c r="A34" s="106"/>
      <c r="B34" s="10"/>
      <c r="C34" s="10"/>
      <c r="D34" s="10"/>
      <c r="E34" s="103"/>
    </row>
    <row r="35" spans="1:5" x14ac:dyDescent="0.25">
      <c r="A35" s="7"/>
      <c r="B35" s="107"/>
      <c r="C35" s="107"/>
      <c r="D35" s="107"/>
      <c r="E35" s="11"/>
    </row>
    <row r="36" spans="1:5" x14ac:dyDescent="0.25">
      <c r="A36" s="5"/>
      <c r="B36" s="4"/>
      <c r="C36" s="4"/>
      <c r="D36" s="4"/>
      <c r="E36" s="17"/>
    </row>
    <row r="37" spans="1:5" x14ac:dyDescent="0.25">
      <c r="A37" s="18"/>
      <c r="B37" s="19"/>
      <c r="C37" s="1"/>
      <c r="D37" s="1"/>
      <c r="E37" s="20"/>
    </row>
    <row r="38" spans="1:5" x14ac:dyDescent="0.25">
      <c r="B38" s="21"/>
      <c r="C38" s="21"/>
      <c r="D38" s="22"/>
      <c r="E38" s="22"/>
    </row>
    <row r="39" spans="1:5" x14ac:dyDescent="0.25">
      <c r="B39" s="111"/>
      <c r="C39" s="11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22" sqref="H22"/>
    </sheetView>
  </sheetViews>
  <sheetFormatPr baseColWidth="10" defaultRowHeight="15" x14ac:dyDescent="0.25"/>
  <cols>
    <col min="1" max="1" width="46" style="73" customWidth="1"/>
    <col min="2" max="2" width="16.85546875" style="73" customWidth="1"/>
    <col min="3" max="3" width="15.42578125" style="73" customWidth="1"/>
    <col min="4" max="16384" width="11.42578125" style="73"/>
  </cols>
  <sheetData>
    <row r="1" spans="1:5" ht="15.75" x14ac:dyDescent="0.25">
      <c r="A1" s="88" t="s">
        <v>49</v>
      </c>
      <c r="B1" s="88"/>
      <c r="C1" s="88"/>
      <c r="D1" s="88"/>
      <c r="E1" s="88"/>
    </row>
    <row r="2" spans="1:5" x14ac:dyDescent="0.25">
      <c r="A2" s="89" t="s">
        <v>0</v>
      </c>
      <c r="B2" s="89"/>
      <c r="C2" s="89"/>
      <c r="D2" s="89"/>
      <c r="E2" s="89"/>
    </row>
    <row r="3" spans="1:5" x14ac:dyDescent="0.25">
      <c r="A3" s="90"/>
      <c r="B3" s="90"/>
      <c r="C3" s="90"/>
      <c r="D3" s="90"/>
      <c r="E3" s="90"/>
    </row>
    <row r="4" spans="1:5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5" x14ac:dyDescent="0.25">
      <c r="A5" s="59" t="s">
        <v>4</v>
      </c>
      <c r="B5" s="43"/>
      <c r="C5" s="43"/>
      <c r="D5" s="93" t="s">
        <v>5</v>
      </c>
      <c r="E5" s="58"/>
    </row>
    <row r="6" spans="1:5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5" x14ac:dyDescent="0.25">
      <c r="A7" s="41" t="s">
        <v>9</v>
      </c>
      <c r="B7" s="37">
        <f>SUM(B8:B11)</f>
        <v>4459244.55877</v>
      </c>
      <c r="C7" s="37">
        <f>SUM(C8:C11)</f>
        <v>203576.11321000001</v>
      </c>
      <c r="D7" s="37">
        <f>SUM(D8:D11)</f>
        <v>5236498.159</v>
      </c>
      <c r="E7" s="27">
        <f>SUM(E8:E11)</f>
        <v>91.106349395602081</v>
      </c>
    </row>
    <row r="8" spans="1:5" x14ac:dyDescent="0.25">
      <c r="A8" s="35" t="s">
        <v>10</v>
      </c>
      <c r="B8" s="36">
        <v>465950.04</v>
      </c>
      <c r="C8" s="36"/>
      <c r="D8" s="36">
        <v>465950.04</v>
      </c>
      <c r="E8" s="39">
        <v>8.1067564549660798</v>
      </c>
    </row>
    <row r="9" spans="1:5" x14ac:dyDescent="0.25">
      <c r="A9" s="35" t="s">
        <v>11</v>
      </c>
      <c r="B9" s="36">
        <v>3992700</v>
      </c>
      <c r="C9" s="36">
        <v>202400</v>
      </c>
      <c r="D9" s="36">
        <v>4765463.2</v>
      </c>
      <c r="E9" s="39">
        <v>82.911141197677097</v>
      </c>
    </row>
    <row r="10" spans="1:5" x14ac:dyDescent="0.25">
      <c r="A10" s="35" t="s">
        <v>12</v>
      </c>
      <c r="B10" s="36">
        <v>593.51877000000002</v>
      </c>
      <c r="C10" s="36">
        <v>1176.11321</v>
      </c>
      <c r="D10" s="36">
        <v>5083.9189999999999</v>
      </c>
      <c r="E10" s="39">
        <v>8.8451742958911797E-2</v>
      </c>
    </row>
    <row r="11" spans="1:5" x14ac:dyDescent="0.25">
      <c r="A11" s="35" t="s">
        <v>13</v>
      </c>
      <c r="B11" s="36">
        <v>1</v>
      </c>
      <c r="C11" s="36"/>
      <c r="D11" s="36">
        <v>1</v>
      </c>
      <c r="E11" s="67">
        <v>0</v>
      </c>
    </row>
    <row r="12" spans="1:5" x14ac:dyDescent="0.25">
      <c r="A12" s="35"/>
      <c r="B12" s="33"/>
      <c r="C12" s="33"/>
      <c r="D12" s="33"/>
      <c r="E12" s="45"/>
    </row>
    <row r="13" spans="1:5" x14ac:dyDescent="0.25">
      <c r="A13" s="41" t="s">
        <v>14</v>
      </c>
      <c r="B13" s="37">
        <f>+B15+B26</f>
        <v>458920.21565999993</v>
      </c>
      <c r="C13" s="37">
        <f>+C15+C26</f>
        <v>13687.256460000001</v>
      </c>
      <c r="D13" s="37">
        <f>+D15+D26</f>
        <v>511178.16081999993</v>
      </c>
      <c r="E13" s="170">
        <f>+E15+E26</f>
        <v>8.8936506043978909</v>
      </c>
    </row>
    <row r="14" spans="1:5" x14ac:dyDescent="0.25">
      <c r="A14" s="35"/>
      <c r="B14" s="33"/>
      <c r="C14" s="33"/>
      <c r="D14" s="33"/>
      <c r="E14" s="53"/>
    </row>
    <row r="15" spans="1:5" ht="16.5" x14ac:dyDescent="0.35">
      <c r="A15" s="171" t="s">
        <v>16</v>
      </c>
      <c r="B15" s="172">
        <f>SUM(B16:B24)</f>
        <v>458920.21565999993</v>
      </c>
      <c r="C15" s="172">
        <f>SUM(C16:C24)</f>
        <v>1697.8050000000001</v>
      </c>
      <c r="D15" s="172">
        <f>SUM(D16:D24)</f>
        <v>465402.43514999992</v>
      </c>
      <c r="E15" s="68">
        <f>SUM(E16:E24)</f>
        <v>8.0972290404979734</v>
      </c>
    </row>
    <row r="16" spans="1:5" x14ac:dyDescent="0.25">
      <c r="A16" s="35" t="s">
        <v>20</v>
      </c>
      <c r="B16" s="38">
        <v>184069.04699999999</v>
      </c>
      <c r="C16" s="38"/>
      <c r="D16" s="38">
        <v>184069.04699999999</v>
      </c>
      <c r="E16" s="56">
        <v>3.20249556138402</v>
      </c>
    </row>
    <row r="17" spans="1:5" x14ac:dyDescent="0.25">
      <c r="A17" s="35" t="s">
        <v>17</v>
      </c>
      <c r="B17" s="38">
        <v>94226.641659999994</v>
      </c>
      <c r="C17" s="38"/>
      <c r="D17" s="38">
        <v>94226.641659999994</v>
      </c>
      <c r="E17" s="56">
        <v>1.63938699416568</v>
      </c>
    </row>
    <row r="18" spans="1:5" x14ac:dyDescent="0.25">
      <c r="A18" s="35" t="s">
        <v>19</v>
      </c>
      <c r="B18" s="38">
        <v>91546.502999999997</v>
      </c>
      <c r="C18" s="38"/>
      <c r="D18" s="38">
        <v>91546.502999999997</v>
      </c>
      <c r="E18" s="56">
        <v>1.5927570349061899</v>
      </c>
    </row>
    <row r="19" spans="1:5" x14ac:dyDescent="0.25">
      <c r="A19" s="35" t="s">
        <v>41</v>
      </c>
      <c r="B19" s="38">
        <v>57361.13</v>
      </c>
      <c r="C19" s="38"/>
      <c r="D19" s="38">
        <v>57361.13</v>
      </c>
      <c r="E19" s="56">
        <v>0.99798834847540396</v>
      </c>
    </row>
    <row r="20" spans="1:5" x14ac:dyDescent="0.25">
      <c r="A20" s="35" t="s">
        <v>28</v>
      </c>
      <c r="B20" s="38">
        <v>22553.761999999999</v>
      </c>
      <c r="C20" s="38"/>
      <c r="D20" s="38">
        <v>22553.761999999999</v>
      </c>
      <c r="E20" s="56">
        <v>0.39239798257613301</v>
      </c>
    </row>
    <row r="21" spans="1:5" x14ac:dyDescent="0.25">
      <c r="A21" s="35" t="s">
        <v>27</v>
      </c>
      <c r="B21" s="38">
        <v>7874.3145000000004</v>
      </c>
      <c r="C21" s="38"/>
      <c r="D21" s="38">
        <v>7874.3145000000004</v>
      </c>
      <c r="E21" s="56">
        <v>0.13699998802727398</v>
      </c>
    </row>
    <row r="22" spans="1:5" x14ac:dyDescent="0.25">
      <c r="A22" s="35" t="s">
        <v>42</v>
      </c>
      <c r="B22" s="38"/>
      <c r="C22" s="38">
        <v>1697.8050000000001</v>
      </c>
      <c r="D22" s="38">
        <v>6482.2194900000004</v>
      </c>
      <c r="E22" s="56">
        <v>0.112779848013457</v>
      </c>
    </row>
    <row r="23" spans="1:5" x14ac:dyDescent="0.25">
      <c r="A23" s="35" t="s">
        <v>18</v>
      </c>
      <c r="B23" s="38">
        <v>1034.47</v>
      </c>
      <c r="C23" s="38"/>
      <c r="D23" s="38">
        <v>1034.47</v>
      </c>
      <c r="E23" s="56">
        <v>1.7998059083692199E-2</v>
      </c>
    </row>
    <row r="24" spans="1:5" x14ac:dyDescent="0.25">
      <c r="A24" s="35" t="s">
        <v>21</v>
      </c>
      <c r="B24" s="38">
        <v>254.3475</v>
      </c>
      <c r="C24" s="38"/>
      <c r="D24" s="38">
        <v>254.3475</v>
      </c>
      <c r="E24" s="56">
        <v>4.4252238661241106E-3</v>
      </c>
    </row>
    <row r="25" spans="1:5" x14ac:dyDescent="0.25">
      <c r="A25" s="35"/>
      <c r="B25" s="34"/>
      <c r="C25" s="34"/>
      <c r="D25" s="34"/>
      <c r="E25" s="42"/>
    </row>
    <row r="26" spans="1:5" ht="16.5" x14ac:dyDescent="0.35">
      <c r="A26" s="52" t="s">
        <v>22</v>
      </c>
      <c r="B26" s="32"/>
      <c r="C26" s="172">
        <f>+C27</f>
        <v>11989.45146</v>
      </c>
      <c r="D26" s="172">
        <f>+D27</f>
        <v>45775.72567</v>
      </c>
      <c r="E26" s="68">
        <f>+E27</f>
        <v>0.79642156389991703</v>
      </c>
    </row>
    <row r="27" spans="1:5" x14ac:dyDescent="0.25">
      <c r="A27" s="35" t="s">
        <v>24</v>
      </c>
      <c r="B27" s="33"/>
      <c r="C27" s="47">
        <v>11989.45146</v>
      </c>
      <c r="D27" s="38">
        <v>45775.72567</v>
      </c>
      <c r="E27" s="39">
        <v>0.79642156389991703</v>
      </c>
    </row>
    <row r="28" spans="1:5" x14ac:dyDescent="0.25">
      <c r="A28" s="35"/>
      <c r="B28" s="46"/>
      <c r="C28" s="61"/>
      <c r="D28" s="65"/>
      <c r="E28" s="48"/>
    </row>
    <row r="29" spans="1:5" x14ac:dyDescent="0.25">
      <c r="A29" s="63" t="s">
        <v>3</v>
      </c>
      <c r="B29" s="71">
        <f>+B7+B13</f>
        <v>4918164.7744300002</v>
      </c>
      <c r="C29" s="71">
        <f>+C7+C13</f>
        <v>217263.36967000001</v>
      </c>
      <c r="D29" s="71">
        <f>+D7+D13</f>
        <v>5747676.3198199999</v>
      </c>
      <c r="E29" s="72">
        <f>+E7+E13</f>
        <v>99.999999999999972</v>
      </c>
    </row>
    <row r="30" spans="1:5" x14ac:dyDescent="0.25">
      <c r="A30" s="175" t="s">
        <v>25</v>
      </c>
      <c r="B30" s="176" t="str">
        <f>+"S/ "&amp;3.818</f>
        <v>S/ 3.818</v>
      </c>
      <c r="C30" s="44"/>
      <c r="D30" s="44"/>
      <c r="E30" s="60"/>
    </row>
    <row r="31" spans="1:5" x14ac:dyDescent="0.25">
      <c r="A31" s="126"/>
      <c r="B31" s="126"/>
      <c r="C31" s="126"/>
      <c r="D31" s="126"/>
      <c r="E31" s="126"/>
    </row>
    <row r="32" spans="1:5" x14ac:dyDescent="0.25">
      <c r="A32" s="126" t="s">
        <v>26</v>
      </c>
      <c r="B32" s="177">
        <f>+B29/D29</f>
        <v>0.8556787997038815</v>
      </c>
      <c r="C32" s="177">
        <f>1-B32</f>
        <v>0.1443212002961185</v>
      </c>
      <c r="D32" s="169"/>
      <c r="E32" s="178"/>
    </row>
    <row r="33" spans="1:5" x14ac:dyDescent="0.25">
      <c r="A33" s="7"/>
      <c r="B33" s="10"/>
      <c r="C33" s="8"/>
      <c r="D33" s="8"/>
      <c r="E33" s="9"/>
    </row>
    <row r="34" spans="1:5" x14ac:dyDescent="0.25">
      <c r="A34" s="106"/>
      <c r="B34" s="10"/>
      <c r="C34" s="10"/>
      <c r="D34" s="10"/>
      <c r="E34" s="103"/>
    </row>
    <row r="35" spans="1:5" x14ac:dyDescent="0.25">
      <c r="A35" s="7"/>
      <c r="B35" s="107"/>
      <c r="C35" s="107"/>
      <c r="D35" s="107"/>
      <c r="E35" s="11"/>
    </row>
    <row r="36" spans="1:5" x14ac:dyDescent="0.25">
      <c r="A36" s="5"/>
      <c r="B36" s="4"/>
      <c r="C36" s="4"/>
      <c r="D36" s="4"/>
      <c r="E36" s="6"/>
    </row>
    <row r="37" spans="1:5" x14ac:dyDescent="0.25">
      <c r="A37" s="18"/>
      <c r="B37" s="19"/>
      <c r="C37" s="1"/>
      <c r="D37" s="1"/>
      <c r="E37" s="20"/>
    </row>
    <row r="38" spans="1:5" x14ac:dyDescent="0.25">
      <c r="C38" s="110"/>
    </row>
    <row r="39" spans="1:5" x14ac:dyDescent="0.25">
      <c r="B39" s="24"/>
      <c r="C39" s="2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22" sqref="G22"/>
    </sheetView>
  </sheetViews>
  <sheetFormatPr baseColWidth="10" defaultRowHeight="15" x14ac:dyDescent="0.25"/>
  <cols>
    <col min="1" max="1" width="42.140625" style="73" customWidth="1"/>
    <col min="2" max="2" width="23.7109375" style="73" customWidth="1"/>
    <col min="3" max="16384" width="11.42578125" style="73"/>
  </cols>
  <sheetData>
    <row r="1" spans="1:5" ht="15.75" x14ac:dyDescent="0.25">
      <c r="A1" s="88" t="s">
        <v>48</v>
      </c>
      <c r="B1" s="88"/>
      <c r="C1" s="88"/>
      <c r="D1" s="88"/>
      <c r="E1" s="88"/>
    </row>
    <row r="2" spans="1:5" x14ac:dyDescent="0.25">
      <c r="A2" s="89" t="s">
        <v>0</v>
      </c>
      <c r="B2" s="89"/>
      <c r="C2" s="89"/>
      <c r="D2" s="89"/>
      <c r="E2" s="89"/>
    </row>
    <row r="3" spans="1:5" x14ac:dyDescent="0.25">
      <c r="A3" s="90"/>
      <c r="B3" s="90"/>
      <c r="C3" s="90"/>
      <c r="D3" s="90"/>
      <c r="E3" s="90"/>
    </row>
    <row r="4" spans="1:5" ht="45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5" x14ac:dyDescent="0.25">
      <c r="A5" s="59" t="s">
        <v>4</v>
      </c>
      <c r="B5" s="43"/>
      <c r="C5" s="43"/>
      <c r="D5" s="93" t="s">
        <v>5</v>
      </c>
      <c r="E5" s="58"/>
    </row>
    <row r="6" spans="1:5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5" x14ac:dyDescent="0.25">
      <c r="A7" s="41" t="s">
        <v>9</v>
      </c>
      <c r="B7" s="37">
        <f>SUM(B8:B11)</f>
        <v>4467263.7544</v>
      </c>
      <c r="C7" s="37">
        <f>SUM(C8:C11)</f>
        <v>215524.51595999999</v>
      </c>
      <c r="D7" s="37">
        <f>SUM(D8:D11)</f>
        <v>5298757.3369800001</v>
      </c>
      <c r="E7" s="27">
        <f>SUM(E8:E11)</f>
        <v>91.952777135802222</v>
      </c>
    </row>
    <row r="8" spans="1:5" x14ac:dyDescent="0.25">
      <c r="A8" s="35" t="s">
        <v>10</v>
      </c>
      <c r="B8" s="36">
        <v>466292.69</v>
      </c>
      <c r="C8" s="36"/>
      <c r="D8" s="36">
        <v>466292.69</v>
      </c>
      <c r="E8" s="39">
        <v>8.0918813919383208</v>
      </c>
    </row>
    <row r="9" spans="1:5" x14ac:dyDescent="0.25">
      <c r="A9" s="35" t="s">
        <v>11</v>
      </c>
      <c r="B9" s="36">
        <v>3992700</v>
      </c>
      <c r="C9" s="36">
        <v>215200</v>
      </c>
      <c r="D9" s="36">
        <v>4822941.5999999996</v>
      </c>
      <c r="E9" s="39">
        <v>83.695653447720204</v>
      </c>
    </row>
    <row r="10" spans="1:5" x14ac:dyDescent="0.25">
      <c r="A10" s="35" t="s">
        <v>12</v>
      </c>
      <c r="B10" s="36">
        <v>8270.0643999999993</v>
      </c>
      <c r="C10" s="36">
        <v>324.51596000000001</v>
      </c>
      <c r="D10" s="36">
        <v>9522.0469799999992</v>
      </c>
      <c r="E10" s="39">
        <v>0.165242296143704</v>
      </c>
    </row>
    <row r="11" spans="1:5" x14ac:dyDescent="0.25">
      <c r="A11" s="35" t="s">
        <v>13</v>
      </c>
      <c r="B11" s="36">
        <v>1</v>
      </c>
      <c r="C11" s="36"/>
      <c r="D11" s="36">
        <v>1</v>
      </c>
      <c r="E11" s="67">
        <v>0</v>
      </c>
    </row>
    <row r="12" spans="1:5" x14ac:dyDescent="0.25">
      <c r="A12" s="35"/>
      <c r="B12" s="33"/>
      <c r="C12" s="33"/>
      <c r="D12" s="33"/>
      <c r="E12" s="45"/>
    </row>
    <row r="13" spans="1:5" x14ac:dyDescent="0.25">
      <c r="A13" s="41" t="s">
        <v>14</v>
      </c>
      <c r="B13" s="37">
        <f>+B15</f>
        <v>457127.05005999992</v>
      </c>
      <c r="C13" s="37">
        <f>+C15</f>
        <v>1708.71</v>
      </c>
      <c r="D13" s="37">
        <f>+D15</f>
        <v>463719.25323999993</v>
      </c>
      <c r="E13" s="170">
        <f>+E15</f>
        <v>8.0472228641977868</v>
      </c>
    </row>
    <row r="14" spans="1:5" x14ac:dyDescent="0.25">
      <c r="A14" s="35"/>
      <c r="B14" s="33"/>
      <c r="C14" s="33"/>
      <c r="D14" s="33"/>
      <c r="E14" s="53"/>
    </row>
    <row r="15" spans="1:5" ht="16.5" x14ac:dyDescent="0.35">
      <c r="A15" s="171" t="s">
        <v>16</v>
      </c>
      <c r="B15" s="172">
        <f>SUM(B16:B24)</f>
        <v>457127.05005999992</v>
      </c>
      <c r="C15" s="172">
        <f>SUM(C16:C24)</f>
        <v>1708.71</v>
      </c>
      <c r="D15" s="172">
        <f>SUM(D16:D24)</f>
        <v>463719.25323999993</v>
      </c>
      <c r="E15" s="68">
        <f>SUM(E16:E24)</f>
        <v>8.0472228641977868</v>
      </c>
    </row>
    <row r="16" spans="1:5" x14ac:dyDescent="0.25">
      <c r="A16" s="35" t="s">
        <v>20</v>
      </c>
      <c r="B16" s="38">
        <v>182843.41500000001</v>
      </c>
      <c r="C16" s="38"/>
      <c r="D16" s="38">
        <v>182843.41500000001</v>
      </c>
      <c r="E16" s="56">
        <v>3.1730011196979198</v>
      </c>
    </row>
    <row r="17" spans="1:5" x14ac:dyDescent="0.25">
      <c r="A17" s="35" t="s">
        <v>17</v>
      </c>
      <c r="B17" s="38">
        <v>94374.773759999996</v>
      </c>
      <c r="C17" s="38"/>
      <c r="D17" s="38">
        <v>94374.773759999996</v>
      </c>
      <c r="E17" s="56">
        <v>1.6377470460815799</v>
      </c>
    </row>
    <row r="18" spans="1:5" x14ac:dyDescent="0.25">
      <c r="A18" s="35" t="s">
        <v>19</v>
      </c>
      <c r="B18" s="38">
        <v>91461.758300000001</v>
      </c>
      <c r="C18" s="38"/>
      <c r="D18" s="38">
        <v>91461.758300000001</v>
      </c>
      <c r="E18" s="56">
        <v>1.5871955875219299</v>
      </c>
    </row>
    <row r="19" spans="1:5" x14ac:dyDescent="0.25">
      <c r="A19" s="35" t="s">
        <v>41</v>
      </c>
      <c r="B19" s="38">
        <v>56967.43</v>
      </c>
      <c r="C19" s="38"/>
      <c r="D19" s="38">
        <v>56967.43</v>
      </c>
      <c r="E19" s="56">
        <v>0.98859299459219208</v>
      </c>
    </row>
    <row r="20" spans="1:5" x14ac:dyDescent="0.25">
      <c r="A20" s="35" t="s">
        <v>28</v>
      </c>
      <c r="B20" s="38">
        <v>22304.562000000002</v>
      </c>
      <c r="C20" s="38"/>
      <c r="D20" s="38">
        <v>22304.562000000002</v>
      </c>
      <c r="E20" s="56">
        <v>0.38706562224497798</v>
      </c>
    </row>
    <row r="21" spans="1:5" x14ac:dyDescent="0.25">
      <c r="A21" s="35" t="s">
        <v>27</v>
      </c>
      <c r="B21" s="38">
        <v>7888.0685000000003</v>
      </c>
      <c r="C21" s="38"/>
      <c r="D21" s="38">
        <v>7888.0685000000003</v>
      </c>
      <c r="E21" s="56">
        <v>0.13688680110658599</v>
      </c>
    </row>
    <row r="22" spans="1:5" x14ac:dyDescent="0.25">
      <c r="A22" s="66" t="s">
        <v>42</v>
      </c>
      <c r="B22" s="38"/>
      <c r="C22" s="38">
        <v>1708.71</v>
      </c>
      <c r="D22" s="38">
        <v>6592.2031800000004</v>
      </c>
      <c r="E22" s="56">
        <v>0.114398804416425</v>
      </c>
    </row>
    <row r="23" spans="1:5" x14ac:dyDescent="0.25">
      <c r="A23" s="35" t="s">
        <v>18</v>
      </c>
      <c r="B23" s="38">
        <v>1033.76</v>
      </c>
      <c r="C23" s="38"/>
      <c r="D23" s="38">
        <v>1033.76</v>
      </c>
      <c r="E23" s="56">
        <v>1.7939511999920398E-2</v>
      </c>
    </row>
    <row r="24" spans="1:5" x14ac:dyDescent="0.25">
      <c r="A24" s="35" t="s">
        <v>21</v>
      </c>
      <c r="B24" s="38">
        <v>253.2825</v>
      </c>
      <c r="C24" s="38"/>
      <c r="D24" s="38">
        <v>253.2825</v>
      </c>
      <c r="E24" s="56">
        <v>4.3953765362558404E-3</v>
      </c>
    </row>
    <row r="25" spans="1:5" x14ac:dyDescent="0.25">
      <c r="A25" s="35"/>
      <c r="B25" s="36"/>
      <c r="C25" s="8"/>
      <c r="D25" s="174"/>
      <c r="E25" s="56"/>
    </row>
    <row r="26" spans="1:5" x14ac:dyDescent="0.25">
      <c r="A26" s="35"/>
      <c r="B26" s="36"/>
      <c r="C26" s="8"/>
      <c r="D26" s="174"/>
      <c r="E26" s="56"/>
    </row>
    <row r="27" spans="1:5" x14ac:dyDescent="0.25">
      <c r="A27" s="35"/>
      <c r="B27" s="36"/>
      <c r="C27" s="8"/>
      <c r="D27" s="174"/>
      <c r="E27" s="56"/>
    </row>
    <row r="28" spans="1:5" x14ac:dyDescent="0.25">
      <c r="A28" s="35"/>
      <c r="B28" s="46"/>
      <c r="C28" s="61"/>
      <c r="D28" s="65"/>
      <c r="E28" s="48"/>
    </row>
    <row r="29" spans="1:5" x14ac:dyDescent="0.25">
      <c r="A29" s="63" t="s">
        <v>3</v>
      </c>
      <c r="B29" s="71">
        <f>+B7+B13</f>
        <v>4924390.8044600002</v>
      </c>
      <c r="C29" s="71">
        <f>+C7+C13</f>
        <v>217233.22595999998</v>
      </c>
      <c r="D29" s="71">
        <f>+D7+D13</f>
        <v>5762476.5902199997</v>
      </c>
      <c r="E29" s="25">
        <f>+E7+E13</f>
        <v>100.00000000000001</v>
      </c>
    </row>
    <row r="30" spans="1:5" x14ac:dyDescent="0.25">
      <c r="A30" s="30" t="s">
        <v>25</v>
      </c>
      <c r="B30" s="30">
        <v>3.8580000000000001</v>
      </c>
      <c r="C30" s="30"/>
      <c r="D30" s="30"/>
      <c r="E30" s="30"/>
    </row>
    <row r="31" spans="1:5" x14ac:dyDescent="0.25">
      <c r="A31" s="30"/>
      <c r="B31" s="30"/>
      <c r="C31" s="30"/>
      <c r="D31" s="30"/>
      <c r="E31" s="30"/>
    </row>
    <row r="32" spans="1:5" x14ac:dyDescent="0.25">
      <c r="A32" s="126" t="s">
        <v>26</v>
      </c>
      <c r="B32" s="127">
        <f>+B29/D29</f>
        <v>0.85456152877351599</v>
      </c>
      <c r="C32" s="127">
        <f>1-B32</f>
        <v>0.14543847122648401</v>
      </c>
      <c r="D32" s="30"/>
      <c r="E32" s="30"/>
    </row>
    <row r="33" spans="1:5" x14ac:dyDescent="0.25">
      <c r="A33" s="7"/>
      <c r="B33" s="10"/>
      <c r="C33" s="8"/>
      <c r="D33" s="8"/>
      <c r="E33" s="9"/>
    </row>
    <row r="34" spans="1:5" x14ac:dyDescent="0.25">
      <c r="A34" s="106"/>
      <c r="B34" s="10"/>
      <c r="C34" s="10"/>
      <c r="D34" s="10"/>
      <c r="E34" s="103"/>
    </row>
    <row r="35" spans="1:5" x14ac:dyDescent="0.25">
      <c r="A35" s="7"/>
      <c r="B35" s="107"/>
      <c r="C35" s="107"/>
      <c r="D35" s="107"/>
      <c r="E35" s="11"/>
    </row>
    <row r="36" spans="1:5" x14ac:dyDescent="0.25">
      <c r="A36" s="5"/>
      <c r="B36" s="4"/>
      <c r="C36" s="4"/>
      <c r="D36" s="4"/>
      <c r="E36" s="108"/>
    </row>
    <row r="37" spans="1:5" x14ac:dyDescent="0.25">
      <c r="A37" s="18"/>
      <c r="B37" s="109"/>
      <c r="C37" s="1"/>
      <c r="D37" s="1"/>
      <c r="E37" s="20"/>
    </row>
    <row r="39" spans="1:5" x14ac:dyDescent="0.25">
      <c r="B39" s="24"/>
      <c r="C39" s="24"/>
    </row>
  </sheetData>
  <mergeCells count="5">
    <mergeCell ref="A1:E1"/>
    <mergeCell ref="A2:E2"/>
    <mergeCell ref="D4:E4"/>
    <mergeCell ref="D5:D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29"/>
    </sheetView>
  </sheetViews>
  <sheetFormatPr baseColWidth="10" defaultRowHeight="15" x14ac:dyDescent="0.25"/>
  <cols>
    <col min="1" max="1" width="39.42578125" style="73" customWidth="1"/>
    <col min="2" max="2" width="16.42578125" style="73" customWidth="1"/>
    <col min="3" max="3" width="16.140625" style="73" customWidth="1"/>
    <col min="4" max="4" width="12.28515625" style="73" customWidth="1"/>
    <col min="5" max="5" width="12.140625" style="73" customWidth="1"/>
    <col min="6" max="16384" width="11.42578125" style="73"/>
  </cols>
  <sheetData>
    <row r="1" spans="1:5" ht="15.75" x14ac:dyDescent="0.25">
      <c r="A1" s="88" t="s">
        <v>47</v>
      </c>
      <c r="B1" s="88"/>
      <c r="C1" s="88"/>
      <c r="D1" s="88"/>
      <c r="E1" s="88"/>
    </row>
    <row r="2" spans="1:5" x14ac:dyDescent="0.25">
      <c r="A2" s="89" t="s">
        <v>0</v>
      </c>
      <c r="B2" s="89"/>
      <c r="C2" s="89"/>
      <c r="D2" s="89"/>
      <c r="E2" s="89"/>
    </row>
    <row r="3" spans="1:5" x14ac:dyDescent="0.25">
      <c r="A3" s="90"/>
      <c r="B3" s="90"/>
      <c r="C3" s="90"/>
      <c r="D3" s="90"/>
      <c r="E3" s="90"/>
    </row>
    <row r="4" spans="1:5" ht="32.25" customHeight="1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5" x14ac:dyDescent="0.25">
      <c r="A5" s="59" t="s">
        <v>4</v>
      </c>
      <c r="B5" s="43"/>
      <c r="C5" s="43"/>
      <c r="D5" s="93" t="s">
        <v>5</v>
      </c>
      <c r="E5" s="58"/>
    </row>
    <row r="6" spans="1:5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5" x14ac:dyDescent="0.25">
      <c r="A7" s="41" t="s">
        <v>9</v>
      </c>
      <c r="B7" s="37">
        <f>SUM(B8:B11)</f>
        <v>4595500.6699799998</v>
      </c>
      <c r="C7" s="37">
        <f>SUM(C8:C11)</f>
        <v>224346.93346999999</v>
      </c>
      <c r="D7" s="37">
        <f>SUM(D8:D11)</f>
        <v>5501862.2812000001</v>
      </c>
      <c r="E7" s="27">
        <f>SUM(E8:E11)</f>
        <v>92.343556405082964</v>
      </c>
    </row>
    <row r="8" spans="1:5" x14ac:dyDescent="0.25">
      <c r="A8" s="35" t="s">
        <v>10</v>
      </c>
      <c r="B8" s="36">
        <v>266164.39</v>
      </c>
      <c r="C8" s="36"/>
      <c r="D8" s="36">
        <v>266164.39</v>
      </c>
      <c r="E8" s="39">
        <v>4.4673184409383602</v>
      </c>
    </row>
    <row r="9" spans="1:5" x14ac:dyDescent="0.25">
      <c r="A9" s="35" t="s">
        <v>11</v>
      </c>
      <c r="B9" s="36">
        <v>4327900</v>
      </c>
      <c r="C9" s="36">
        <v>223800</v>
      </c>
      <c r="D9" s="36">
        <v>5232052</v>
      </c>
      <c r="E9" s="39">
        <v>87.815061900460904</v>
      </c>
    </row>
    <row r="10" spans="1:5" x14ac:dyDescent="0.25">
      <c r="A10" s="35" t="s">
        <v>12</v>
      </c>
      <c r="B10" s="36">
        <v>1435.27998</v>
      </c>
      <c r="C10" s="36">
        <v>546.93347000000006</v>
      </c>
      <c r="D10" s="36">
        <v>3644.8912</v>
      </c>
      <c r="E10" s="39">
        <v>6.1176063683702903E-2</v>
      </c>
    </row>
    <row r="11" spans="1:5" x14ac:dyDescent="0.25">
      <c r="A11" s="35" t="s">
        <v>13</v>
      </c>
      <c r="B11" s="36">
        <v>1</v>
      </c>
      <c r="C11" s="36"/>
      <c r="D11" s="36">
        <v>1</v>
      </c>
      <c r="E11" s="67">
        <v>0</v>
      </c>
    </row>
    <row r="12" spans="1:5" x14ac:dyDescent="0.25">
      <c r="A12" s="35"/>
      <c r="B12" s="33"/>
      <c r="C12" s="33"/>
      <c r="D12" s="33"/>
      <c r="E12" s="45"/>
    </row>
    <row r="13" spans="1:5" x14ac:dyDescent="0.25">
      <c r="A13" s="41" t="s">
        <v>14</v>
      </c>
      <c r="B13" s="37">
        <f>+B15</f>
        <v>449134.35059000005</v>
      </c>
      <c r="C13" s="37">
        <f>+C15</f>
        <v>1694.8050000000001</v>
      </c>
      <c r="D13" s="37">
        <f>+D15</f>
        <v>455981.36279000004</v>
      </c>
      <c r="E13" s="170">
        <f>+E15</f>
        <v>7.6532174372235566</v>
      </c>
    </row>
    <row r="14" spans="1:5" x14ac:dyDescent="0.25">
      <c r="A14" s="35"/>
      <c r="B14" s="33"/>
      <c r="C14" s="33"/>
      <c r="D14" s="33"/>
      <c r="E14" s="53"/>
    </row>
    <row r="15" spans="1:5" ht="19.5" customHeight="1" x14ac:dyDescent="0.35">
      <c r="A15" s="171" t="s">
        <v>16</v>
      </c>
      <c r="B15" s="172">
        <f>SUM(B16:B24)</f>
        <v>449134.35059000005</v>
      </c>
      <c r="C15" s="172">
        <f>SUM(C16:C24)</f>
        <v>1694.8050000000001</v>
      </c>
      <c r="D15" s="172">
        <f>SUM(D16:D24)</f>
        <v>455981.36279000004</v>
      </c>
      <c r="E15" s="68">
        <f>SUM(E16:E24)</f>
        <v>7.6532174372235566</v>
      </c>
    </row>
    <row r="16" spans="1:5" x14ac:dyDescent="0.25">
      <c r="A16" s="35" t="s">
        <v>20</v>
      </c>
      <c r="B16" s="38">
        <v>180606.32500000001</v>
      </c>
      <c r="C16" s="38"/>
      <c r="D16" s="38">
        <v>180606.32500000001</v>
      </c>
      <c r="E16" s="56">
        <v>3.0313069536559998</v>
      </c>
    </row>
    <row r="17" spans="1:5" x14ac:dyDescent="0.25">
      <c r="A17" s="35" t="s">
        <v>17</v>
      </c>
      <c r="B17" s="38">
        <v>95141.541889999993</v>
      </c>
      <c r="C17" s="38"/>
      <c r="D17" s="38">
        <v>95141.541889999993</v>
      </c>
      <c r="E17" s="56">
        <v>1.59686111498426</v>
      </c>
    </row>
    <row r="18" spans="1:5" x14ac:dyDescent="0.25">
      <c r="A18" s="35" t="s">
        <v>19</v>
      </c>
      <c r="B18" s="38">
        <v>87453.031700000007</v>
      </c>
      <c r="C18" s="38"/>
      <c r="D18" s="38">
        <v>87453.031700000007</v>
      </c>
      <c r="E18" s="56">
        <v>1.4678167174405901</v>
      </c>
    </row>
    <row r="19" spans="1:5" x14ac:dyDescent="0.25">
      <c r="A19" s="35" t="s">
        <v>41</v>
      </c>
      <c r="B19" s="38">
        <v>55057.279999999999</v>
      </c>
      <c r="C19" s="38"/>
      <c r="D19" s="38">
        <v>55057.279999999999</v>
      </c>
      <c r="E19" s="56">
        <v>0.92408455635972497</v>
      </c>
    </row>
    <row r="20" spans="1:5" x14ac:dyDescent="0.25">
      <c r="A20" s="35" t="s">
        <v>28</v>
      </c>
      <c r="B20" s="38">
        <v>21901.348000000002</v>
      </c>
      <c r="C20" s="38"/>
      <c r="D20" s="38">
        <v>21901.348000000002</v>
      </c>
      <c r="E20" s="56">
        <v>0.36759348537123399</v>
      </c>
    </row>
    <row r="21" spans="1:5" x14ac:dyDescent="0.25">
      <c r="A21" s="35" t="s">
        <v>27</v>
      </c>
      <c r="B21" s="38">
        <v>7819.5227500000001</v>
      </c>
      <c r="C21" s="38"/>
      <c r="D21" s="38">
        <v>7819.5227500000001</v>
      </c>
      <c r="E21" s="56">
        <v>0.13124331989118501</v>
      </c>
    </row>
    <row r="22" spans="1:5" x14ac:dyDescent="0.25">
      <c r="A22" s="66" t="s">
        <v>42</v>
      </c>
      <c r="B22" s="38"/>
      <c r="C22" s="38">
        <v>1694.8050000000001</v>
      </c>
      <c r="D22" s="38">
        <v>6847.0122000000001</v>
      </c>
      <c r="E22" s="56">
        <v>0.114920646846822</v>
      </c>
    </row>
    <row r="23" spans="1:5" x14ac:dyDescent="0.25">
      <c r="A23" s="35" t="s">
        <v>18</v>
      </c>
      <c r="B23" s="38">
        <v>903.21875</v>
      </c>
      <c r="C23" s="38"/>
      <c r="D23" s="38">
        <v>903.21875</v>
      </c>
      <c r="E23" s="56">
        <v>1.5159675485049999E-2</v>
      </c>
    </row>
    <row r="24" spans="1:5" x14ac:dyDescent="0.25">
      <c r="A24" s="35" t="s">
        <v>21</v>
      </c>
      <c r="B24" s="38">
        <v>252.08250000000001</v>
      </c>
      <c r="C24" s="38"/>
      <c r="D24" s="38">
        <v>252.08250000000001</v>
      </c>
      <c r="E24" s="56">
        <v>4.2309671886905801E-3</v>
      </c>
    </row>
    <row r="25" spans="1:5" x14ac:dyDescent="0.25">
      <c r="A25" s="35"/>
      <c r="B25" s="34"/>
      <c r="C25" s="34"/>
      <c r="D25" s="34"/>
      <c r="E25" s="42"/>
    </row>
    <row r="26" spans="1:5" x14ac:dyDescent="0.25">
      <c r="A26" s="63" t="s">
        <v>3</v>
      </c>
      <c r="B26" s="128">
        <f>+B7+B13</f>
        <v>5044635.0205699997</v>
      </c>
      <c r="C26" s="128">
        <f>+C7+C13</f>
        <v>226041.73846999998</v>
      </c>
      <c r="D26" s="128">
        <f>+D13+D7</f>
        <v>5957843.6439899998</v>
      </c>
      <c r="E26" s="72">
        <f>+E7+E13</f>
        <v>99.996773842306524</v>
      </c>
    </row>
    <row r="27" spans="1:5" x14ac:dyDescent="0.25">
      <c r="A27" s="49" t="s">
        <v>25</v>
      </c>
      <c r="B27" s="173">
        <v>4.04</v>
      </c>
      <c r="C27" s="44"/>
      <c r="D27" s="44"/>
      <c r="E27" s="60"/>
    </row>
    <row r="28" spans="1:5" x14ac:dyDescent="0.25">
      <c r="A28" s="30"/>
      <c r="B28" s="30"/>
      <c r="C28" s="30"/>
      <c r="D28" s="30"/>
      <c r="E28" s="30"/>
    </row>
    <row r="29" spans="1:5" x14ac:dyDescent="0.25">
      <c r="A29" s="126" t="s">
        <v>26</v>
      </c>
      <c r="B29" s="127">
        <f>+B26/D26</f>
        <v>0.84672161976905802</v>
      </c>
      <c r="C29" s="127">
        <f>1-B29</f>
        <v>0.15327838023094198</v>
      </c>
      <c r="D29" s="70"/>
      <c r="E29" s="125"/>
    </row>
    <row r="30" spans="1:5" x14ac:dyDescent="0.25">
      <c r="A30" s="7"/>
      <c r="B30" s="10"/>
      <c r="C30" s="10"/>
      <c r="D30" s="10"/>
      <c r="E30" s="103"/>
    </row>
    <row r="31" spans="1:5" ht="16.5" x14ac:dyDescent="0.35">
      <c r="A31" s="104"/>
      <c r="B31" s="105"/>
      <c r="C31" s="3"/>
      <c r="D31" s="3"/>
      <c r="E31" s="15"/>
    </row>
    <row r="32" spans="1:5" x14ac:dyDescent="0.25">
      <c r="A32" s="7"/>
      <c r="B32" s="10"/>
      <c r="C32" s="8"/>
      <c r="D32" s="8"/>
      <c r="E32" s="9"/>
    </row>
    <row r="33" spans="1:5" x14ac:dyDescent="0.25">
      <c r="A33" s="7"/>
      <c r="B33" s="10"/>
      <c r="C33" s="8"/>
      <c r="D33" s="8"/>
      <c r="E33" s="9"/>
    </row>
    <row r="34" spans="1:5" x14ac:dyDescent="0.25">
      <c r="A34" s="106"/>
      <c r="B34" s="10"/>
      <c r="C34" s="10"/>
      <c r="D34" s="10"/>
      <c r="E34" s="103"/>
    </row>
    <row r="35" spans="1:5" x14ac:dyDescent="0.25">
      <c r="A35" s="7"/>
      <c r="B35" s="107"/>
      <c r="C35" s="107"/>
      <c r="D35" s="107"/>
      <c r="E35" s="11"/>
    </row>
    <row r="36" spans="1:5" x14ac:dyDescent="0.25">
      <c r="A36" s="5"/>
      <c r="B36" s="4"/>
      <c r="C36" s="4"/>
      <c r="D36" s="4"/>
      <c r="E36" s="17"/>
    </row>
    <row r="37" spans="1:5" x14ac:dyDescent="0.25">
      <c r="A37" s="18"/>
      <c r="B37" s="19"/>
      <c r="C37" s="1"/>
      <c r="D37" s="1"/>
      <c r="E37" s="20"/>
    </row>
    <row r="39" spans="1:5" x14ac:dyDescent="0.25">
      <c r="B39" s="24"/>
      <c r="C39" s="24"/>
      <c r="D39" s="22"/>
      <c r="E39" s="2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E29"/>
    </sheetView>
  </sheetViews>
  <sheetFormatPr baseColWidth="10" defaultRowHeight="15" x14ac:dyDescent="0.25"/>
  <cols>
    <col min="1" max="1" width="39.42578125" style="73" customWidth="1"/>
    <col min="2" max="2" width="15.42578125" style="73" customWidth="1"/>
    <col min="3" max="3" width="16" style="73" customWidth="1"/>
    <col min="4" max="16384" width="11.42578125" style="73"/>
  </cols>
  <sheetData>
    <row r="1" spans="1:5" ht="15.75" x14ac:dyDescent="0.25">
      <c r="A1" s="133" t="s">
        <v>46</v>
      </c>
      <c r="B1" s="133"/>
      <c r="C1" s="133"/>
      <c r="D1" s="133"/>
      <c r="E1" s="133"/>
    </row>
    <row r="2" spans="1:5" x14ac:dyDescent="0.25">
      <c r="A2" s="134" t="s">
        <v>0</v>
      </c>
      <c r="B2" s="134"/>
      <c r="C2" s="134"/>
      <c r="D2" s="134"/>
      <c r="E2" s="134"/>
    </row>
    <row r="3" spans="1:5" x14ac:dyDescent="0.25">
      <c r="A3" s="135"/>
      <c r="B3" s="135"/>
      <c r="C3" s="135"/>
      <c r="D3" s="135"/>
      <c r="E3" s="135"/>
    </row>
    <row r="4" spans="1:5" ht="30" x14ac:dyDescent="0.25">
      <c r="A4" s="136"/>
      <c r="B4" s="137" t="s">
        <v>1</v>
      </c>
      <c r="C4" s="138" t="s">
        <v>2</v>
      </c>
      <c r="D4" s="139" t="s">
        <v>3</v>
      </c>
      <c r="E4" s="140"/>
    </row>
    <row r="5" spans="1:5" x14ac:dyDescent="0.25">
      <c r="A5" s="141" t="s">
        <v>4</v>
      </c>
      <c r="B5" s="142"/>
      <c r="C5" s="142"/>
      <c r="D5" s="143" t="s">
        <v>5</v>
      </c>
      <c r="E5" s="144"/>
    </row>
    <row r="6" spans="1:5" x14ac:dyDescent="0.25">
      <c r="A6" s="145"/>
      <c r="B6" s="146" t="s">
        <v>6</v>
      </c>
      <c r="C6" s="146" t="s">
        <v>7</v>
      </c>
      <c r="D6" s="147"/>
      <c r="E6" s="146" t="s">
        <v>8</v>
      </c>
    </row>
    <row r="7" spans="1:5" x14ac:dyDescent="0.25">
      <c r="A7" s="122" t="s">
        <v>9</v>
      </c>
      <c r="B7" s="119">
        <f>SUM(B8:B11)</f>
        <v>4616021.1319700005</v>
      </c>
      <c r="C7" s="119">
        <f>SUM(C8:C11)</f>
        <v>226820.17806000001</v>
      </c>
      <c r="D7" s="119">
        <f>SUM(D8:D11)</f>
        <v>5542354.7391670402</v>
      </c>
      <c r="E7" s="120">
        <f>SUM(E8:E11)</f>
        <v>92.374301027657651</v>
      </c>
    </row>
    <row r="8" spans="1:5" x14ac:dyDescent="0.25">
      <c r="A8" s="148" t="s">
        <v>11</v>
      </c>
      <c r="B8" s="149">
        <v>4204866.3740900001</v>
      </c>
      <c r="C8" s="149">
        <v>226368.01509</v>
      </c>
      <c r="D8" s="149">
        <v>5129353.3477175599</v>
      </c>
      <c r="E8" s="150">
        <v>85.483358267521879</v>
      </c>
    </row>
    <row r="9" spans="1:5" x14ac:dyDescent="0.25">
      <c r="A9" s="148" t="s">
        <v>10</v>
      </c>
      <c r="B9" s="149">
        <v>313706.75</v>
      </c>
      <c r="C9" s="149"/>
      <c r="D9" s="149">
        <v>313706.75</v>
      </c>
      <c r="E9" s="150">
        <v>5.23420817090068</v>
      </c>
    </row>
    <row r="10" spans="1:5" x14ac:dyDescent="0.25">
      <c r="A10" s="148" t="s">
        <v>12</v>
      </c>
      <c r="B10" s="149">
        <v>97447.00787999999</v>
      </c>
      <c r="C10" s="149">
        <v>452.16296999999997</v>
      </c>
      <c r="D10" s="149">
        <v>99293.641449479983</v>
      </c>
      <c r="E10" s="150">
        <v>1.6567179041998634</v>
      </c>
    </row>
    <row r="11" spans="1:5" x14ac:dyDescent="0.25">
      <c r="A11" s="148" t="s">
        <v>13</v>
      </c>
      <c r="B11" s="149">
        <v>1</v>
      </c>
      <c r="C11" s="149"/>
      <c r="D11" s="149">
        <v>1</v>
      </c>
      <c r="E11" s="151">
        <v>1.6685035214896331E-5</v>
      </c>
    </row>
    <row r="12" spans="1:5" x14ac:dyDescent="0.25">
      <c r="A12" s="148"/>
      <c r="B12" s="152"/>
      <c r="C12" s="152"/>
      <c r="D12" s="152"/>
      <c r="E12" s="153"/>
    </row>
    <row r="13" spans="1:5" x14ac:dyDescent="0.25">
      <c r="A13" s="122" t="s">
        <v>14</v>
      </c>
      <c r="B13" s="119">
        <f>+B15</f>
        <v>444022.62838000001</v>
      </c>
      <c r="C13" s="119">
        <f>+C15</f>
        <v>1718.2260000000001</v>
      </c>
      <c r="D13" s="119">
        <f>+D15</f>
        <v>451039.62838000001</v>
      </c>
      <c r="E13" s="120">
        <f>+E15</f>
        <v>7.6425579812813664</v>
      </c>
    </row>
    <row r="14" spans="1:5" x14ac:dyDescent="0.25">
      <c r="A14" s="148"/>
      <c r="B14" s="152"/>
      <c r="C14" s="152"/>
      <c r="D14" s="152"/>
      <c r="E14" s="154"/>
    </row>
    <row r="15" spans="1:5" ht="16.5" x14ac:dyDescent="0.35">
      <c r="A15" s="123" t="s">
        <v>16</v>
      </c>
      <c r="B15" s="124">
        <f>SUM(B16:B24)</f>
        <v>444022.62838000001</v>
      </c>
      <c r="C15" s="124">
        <f>SUM(C16:C24)</f>
        <v>1718.2260000000001</v>
      </c>
      <c r="D15" s="124">
        <f>SUM(D16:D24)</f>
        <v>451039.62838000001</v>
      </c>
      <c r="E15" s="68">
        <f>SUM(E16:E24)</f>
        <v>7.6425579812813664</v>
      </c>
    </row>
    <row r="16" spans="1:5" x14ac:dyDescent="0.25">
      <c r="A16" s="148" t="s">
        <v>20</v>
      </c>
      <c r="B16" s="155">
        <v>176514.37150000001</v>
      </c>
      <c r="C16" s="155"/>
      <c r="D16" s="155">
        <v>176514.37150000001</v>
      </c>
      <c r="E16" s="156">
        <v>2.9451485044127934</v>
      </c>
    </row>
    <row r="17" spans="1:5" x14ac:dyDescent="0.25">
      <c r="A17" s="148" t="s">
        <v>17</v>
      </c>
      <c r="B17" s="155">
        <v>93433.561339999986</v>
      </c>
      <c r="C17" s="155"/>
      <c r="D17" s="155">
        <v>93433.561339999986</v>
      </c>
      <c r="E17" s="156">
        <v>1.5589422612110762</v>
      </c>
    </row>
    <row r="18" spans="1:5" x14ac:dyDescent="0.25">
      <c r="A18" s="148" t="s">
        <v>19</v>
      </c>
      <c r="B18" s="155">
        <v>89122.642240000016</v>
      </c>
      <c r="C18" s="155"/>
      <c r="D18" s="155">
        <v>89122.642240000016</v>
      </c>
      <c r="E18" s="156">
        <v>1.4870144242190073</v>
      </c>
    </row>
    <row r="19" spans="1:5" x14ac:dyDescent="0.25">
      <c r="A19" s="148" t="s">
        <v>41</v>
      </c>
      <c r="B19" s="155">
        <v>54090.453999999998</v>
      </c>
      <c r="C19" s="155"/>
      <c r="D19" s="155">
        <v>54090.453999999998</v>
      </c>
      <c r="E19" s="156">
        <v>1.0195839425989726</v>
      </c>
    </row>
    <row r="20" spans="1:5" x14ac:dyDescent="0.25">
      <c r="A20" s="148" t="s">
        <v>28</v>
      </c>
      <c r="B20" s="155">
        <v>21733.960600000002</v>
      </c>
      <c r="C20" s="155"/>
      <c r="D20" s="155">
        <v>21733.960600000002</v>
      </c>
      <c r="E20" s="156">
        <v>0.36263189797016943</v>
      </c>
    </row>
    <row r="21" spans="1:5" x14ac:dyDescent="0.25">
      <c r="A21" s="148" t="s">
        <v>27</v>
      </c>
      <c r="B21" s="155">
        <v>7965.7502000000004</v>
      </c>
      <c r="C21" s="155"/>
      <c r="D21" s="155">
        <v>7965.7502000000004</v>
      </c>
      <c r="E21" s="156">
        <v>0.13290882260006751</v>
      </c>
    </row>
    <row r="22" spans="1:5" x14ac:dyDescent="0.25">
      <c r="A22" s="157" t="s">
        <v>42</v>
      </c>
      <c r="B22" s="155"/>
      <c r="C22" s="155">
        <v>1718.2260000000001</v>
      </c>
      <c r="D22" s="158">
        <v>7017</v>
      </c>
      <c r="E22" s="156">
        <v>0.11694197773099685</v>
      </c>
    </row>
    <row r="23" spans="1:5" x14ac:dyDescent="0.25">
      <c r="A23" s="148" t="s">
        <v>18</v>
      </c>
      <c r="B23" s="155">
        <v>904.40499999999997</v>
      </c>
      <c r="C23" s="155"/>
      <c r="D23" s="155">
        <v>904.40499999999997</v>
      </c>
      <c r="E23" s="156">
        <v>1.5090029273528316E-2</v>
      </c>
    </row>
    <row r="24" spans="1:5" x14ac:dyDescent="0.25">
      <c r="A24" s="148" t="s">
        <v>21</v>
      </c>
      <c r="B24" s="155">
        <v>257.48349999999999</v>
      </c>
      <c r="C24" s="155"/>
      <c r="D24" s="155">
        <v>257.48349999999999</v>
      </c>
      <c r="E24" s="156">
        <v>4.2961212647547589E-3</v>
      </c>
    </row>
    <row r="25" spans="1:5" x14ac:dyDescent="0.25">
      <c r="A25" s="148"/>
      <c r="B25" s="159"/>
      <c r="C25" s="160"/>
      <c r="D25" s="161"/>
      <c r="E25" s="162"/>
    </row>
    <row r="26" spans="1:5" x14ac:dyDescent="0.25">
      <c r="A26" s="163" t="s">
        <v>3</v>
      </c>
      <c r="B26" s="164">
        <f>+B7+B13</f>
        <v>5060043.7603500001</v>
      </c>
      <c r="C26" s="165">
        <f>+C7+C13</f>
        <v>228538.40406</v>
      </c>
      <c r="D26" s="165">
        <f>+D7+D13</f>
        <v>5993394.3675470399</v>
      </c>
      <c r="E26" s="166">
        <f>+E13+E7</f>
        <v>100.01685900893902</v>
      </c>
    </row>
    <row r="27" spans="1:5" x14ac:dyDescent="0.25">
      <c r="A27" s="132" t="s">
        <v>25</v>
      </c>
      <c r="B27" s="130" t="str">
        <f>+"S/ "&amp;4.084</f>
        <v>S/ 4.084</v>
      </c>
      <c r="C27" s="167"/>
      <c r="D27" s="167"/>
      <c r="E27" s="168"/>
    </row>
    <row r="28" spans="1:5" x14ac:dyDescent="0.25">
      <c r="A28" s="126"/>
      <c r="B28" s="126"/>
      <c r="C28" s="126"/>
      <c r="D28" s="126"/>
      <c r="E28" s="126"/>
    </row>
    <row r="29" spans="1:5" x14ac:dyDescent="0.25">
      <c r="A29" s="126" t="s">
        <v>26</v>
      </c>
      <c r="B29" s="127">
        <f>+B26/D26</f>
        <v>0.84427011640499827</v>
      </c>
      <c r="C29" s="127">
        <f>1-B29</f>
        <v>0.15572988359500173</v>
      </c>
      <c r="D29" s="169"/>
      <c r="E29" s="169"/>
    </row>
    <row r="30" spans="1:5" x14ac:dyDescent="0.25">
      <c r="A30" s="7"/>
      <c r="B30" s="10"/>
      <c r="C30" s="10"/>
      <c r="D30" s="10"/>
      <c r="E30" s="11"/>
    </row>
    <row r="31" spans="1:5" x14ac:dyDescent="0.25">
      <c r="A31" s="5"/>
      <c r="B31" s="4"/>
      <c r="C31" s="4"/>
      <c r="D31" s="4"/>
      <c r="E31" s="6"/>
    </row>
    <row r="32" spans="1:5" x14ac:dyDescent="0.25">
      <c r="A32" s="7"/>
      <c r="B32" s="10"/>
      <c r="C32" s="10"/>
      <c r="D32" s="10"/>
      <c r="E32" s="12"/>
    </row>
    <row r="33" spans="1:5" ht="16.5" x14ac:dyDescent="0.35">
      <c r="A33" s="13"/>
      <c r="B33" s="3"/>
      <c r="C33" s="14"/>
      <c r="D33" s="3"/>
      <c r="E33" s="15"/>
    </row>
    <row r="34" spans="1:5" x14ac:dyDescent="0.25">
      <c r="A34" s="7"/>
      <c r="B34" s="8"/>
      <c r="C34" s="8"/>
      <c r="D34" s="8"/>
      <c r="E34" s="9"/>
    </row>
    <row r="35" spans="1:5" x14ac:dyDescent="0.25">
      <c r="A35" s="7"/>
      <c r="B35" s="10"/>
      <c r="C35" s="10"/>
      <c r="D35" s="10"/>
      <c r="E35" s="16"/>
    </row>
    <row r="36" spans="1:5" ht="16.5" x14ac:dyDescent="0.35">
      <c r="A36" s="2"/>
      <c r="B36" s="3"/>
      <c r="C36" s="3"/>
      <c r="D36" s="3"/>
      <c r="E36" s="15"/>
    </row>
    <row r="37" spans="1:5" x14ac:dyDescent="0.25">
      <c r="A37" s="7"/>
      <c r="B37" s="10"/>
      <c r="C37" s="102"/>
      <c r="D37" s="10"/>
      <c r="E37" s="11"/>
    </row>
    <row r="38" spans="1:5" ht="16.5" x14ac:dyDescent="0.35">
      <c r="A38" s="13"/>
      <c r="B38" s="3"/>
      <c r="C38" s="3"/>
      <c r="D38" s="3"/>
      <c r="E38" s="15"/>
    </row>
    <row r="39" spans="1:5" x14ac:dyDescent="0.25">
      <c r="A39" s="7"/>
      <c r="B39" s="8"/>
      <c r="C39" s="8"/>
      <c r="D39" s="8"/>
      <c r="E39" s="9"/>
    </row>
    <row r="40" spans="1:5" x14ac:dyDescent="0.25">
      <c r="A40" s="7"/>
      <c r="B40" s="8"/>
      <c r="C40" s="8"/>
      <c r="D40" s="8"/>
      <c r="E40" s="9"/>
    </row>
    <row r="41" spans="1:5" x14ac:dyDescent="0.25">
      <c r="A41" s="7"/>
      <c r="B41" s="8"/>
      <c r="C41" s="8"/>
      <c r="D41" s="8"/>
      <c r="E41" s="9"/>
    </row>
    <row r="42" spans="1:5" x14ac:dyDescent="0.25">
      <c r="A42" s="7"/>
      <c r="B42" s="8"/>
      <c r="C42" s="8"/>
      <c r="D42" s="8"/>
      <c r="E42" s="9"/>
    </row>
    <row r="43" spans="1:5" x14ac:dyDescent="0.25">
      <c r="A43" s="7"/>
      <c r="B43" s="8"/>
      <c r="C43" s="8"/>
      <c r="D43" s="8"/>
      <c r="E43" s="9"/>
    </row>
    <row r="44" spans="1:5" x14ac:dyDescent="0.25">
      <c r="A44" s="7"/>
      <c r="B44" s="8"/>
      <c r="C44" s="8"/>
      <c r="D44" s="8"/>
      <c r="E44" s="9"/>
    </row>
    <row r="45" spans="1:5" x14ac:dyDescent="0.25">
      <c r="A45" s="7"/>
      <c r="B45" s="8"/>
      <c r="C45" s="8"/>
      <c r="D45" s="8"/>
      <c r="E45" s="9"/>
    </row>
    <row r="46" spans="1:5" x14ac:dyDescent="0.25">
      <c r="A46" s="7"/>
      <c r="B46" s="8"/>
      <c r="C46" s="8"/>
      <c r="D46" s="8"/>
      <c r="E46" s="9"/>
    </row>
    <row r="47" spans="1:5" x14ac:dyDescent="0.25">
      <c r="A47" s="7"/>
      <c r="B47" s="8"/>
      <c r="C47" s="8"/>
      <c r="D47" s="8"/>
      <c r="E47" s="9"/>
    </row>
    <row r="48" spans="1:5" x14ac:dyDescent="0.25">
      <c r="A48" s="7"/>
      <c r="B48" s="10"/>
      <c r="C48" s="10"/>
      <c r="D48" s="10"/>
      <c r="E48" s="103"/>
    </row>
    <row r="49" spans="1:5" ht="16.5" x14ac:dyDescent="0.35">
      <c r="A49" s="104"/>
      <c r="B49" s="105"/>
      <c r="C49" s="3"/>
      <c r="D49" s="3"/>
      <c r="E49" s="15"/>
    </row>
    <row r="50" spans="1:5" x14ac:dyDescent="0.25">
      <c r="A50" s="7"/>
      <c r="B50" s="10"/>
      <c r="C50" s="8"/>
      <c r="D50" s="8"/>
      <c r="E50" s="9"/>
    </row>
    <row r="51" spans="1:5" x14ac:dyDescent="0.25">
      <c r="A51" s="7"/>
      <c r="B51" s="10"/>
      <c r="C51" s="8"/>
      <c r="D51" s="8"/>
      <c r="E51" s="9"/>
    </row>
    <row r="52" spans="1:5" x14ac:dyDescent="0.25">
      <c r="A52" s="106"/>
      <c r="B52" s="10"/>
      <c r="C52" s="10"/>
      <c r="D52" s="10"/>
      <c r="E52" s="103"/>
    </row>
    <row r="53" spans="1:5" x14ac:dyDescent="0.25">
      <c r="A53" s="7"/>
      <c r="B53" s="107"/>
      <c r="C53" s="107"/>
      <c r="D53" s="107"/>
      <c r="E53" s="11"/>
    </row>
    <row r="54" spans="1:5" x14ac:dyDescent="0.25">
      <c r="A54" s="5"/>
      <c r="B54" s="4"/>
      <c r="C54" s="4"/>
      <c r="D54" s="4"/>
      <c r="E54" s="17"/>
    </row>
    <row r="55" spans="1:5" x14ac:dyDescent="0.25">
      <c r="A55" s="18"/>
      <c r="B55" s="19"/>
      <c r="C55" s="1"/>
      <c r="D55" s="1"/>
      <c r="E55" s="20"/>
    </row>
    <row r="57" spans="1:5" x14ac:dyDescent="0.25">
      <c r="B57" s="24"/>
      <c r="C57" s="2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27" sqref="G27"/>
    </sheetView>
  </sheetViews>
  <sheetFormatPr baseColWidth="10" defaultColWidth="11.42578125" defaultRowHeight="15" x14ac:dyDescent="0.25"/>
  <cols>
    <col min="1" max="1" width="39.85546875" style="30" customWidth="1"/>
    <col min="2" max="2" width="18.5703125" style="30" customWidth="1"/>
    <col min="3" max="3" width="18.42578125" style="30" customWidth="1"/>
    <col min="4" max="4" width="14.28515625" style="30" customWidth="1"/>
    <col min="5" max="5" width="13.7109375" style="30" customWidth="1"/>
    <col min="6" max="6" width="11.42578125" style="30"/>
    <col min="7" max="7" width="16.42578125" style="87" bestFit="1" customWidth="1"/>
    <col min="8" max="8" width="14.85546875" style="87" bestFit="1" customWidth="1"/>
    <col min="9" max="9" width="14.85546875" style="30" bestFit="1" customWidth="1"/>
    <col min="10" max="256" width="11.42578125" style="30"/>
    <col min="257" max="257" width="39.85546875" style="30" customWidth="1"/>
    <col min="258" max="258" width="18.5703125" style="30" customWidth="1"/>
    <col min="259" max="259" width="18.42578125" style="30" customWidth="1"/>
    <col min="260" max="260" width="14.28515625" style="30" customWidth="1"/>
    <col min="261" max="261" width="13.7109375" style="30" customWidth="1"/>
    <col min="262" max="262" width="11.42578125" style="30"/>
    <col min="263" max="263" width="16.42578125" style="30" bestFit="1" customWidth="1"/>
    <col min="264" max="265" width="14.85546875" style="30" bestFit="1" customWidth="1"/>
    <col min="266" max="512" width="11.42578125" style="30"/>
    <col min="513" max="513" width="39.85546875" style="30" customWidth="1"/>
    <col min="514" max="514" width="18.5703125" style="30" customWidth="1"/>
    <col min="515" max="515" width="18.42578125" style="30" customWidth="1"/>
    <col min="516" max="516" width="14.28515625" style="30" customWidth="1"/>
    <col min="517" max="517" width="13.7109375" style="30" customWidth="1"/>
    <col min="518" max="518" width="11.42578125" style="30"/>
    <col min="519" max="519" width="16.42578125" style="30" bestFit="1" customWidth="1"/>
    <col min="520" max="521" width="14.85546875" style="30" bestFit="1" customWidth="1"/>
    <col min="522" max="768" width="11.42578125" style="30"/>
    <col min="769" max="769" width="39.85546875" style="30" customWidth="1"/>
    <col min="770" max="770" width="18.5703125" style="30" customWidth="1"/>
    <col min="771" max="771" width="18.42578125" style="30" customWidth="1"/>
    <col min="772" max="772" width="14.28515625" style="30" customWidth="1"/>
    <col min="773" max="773" width="13.7109375" style="30" customWidth="1"/>
    <col min="774" max="774" width="11.42578125" style="30"/>
    <col min="775" max="775" width="16.42578125" style="30" bestFit="1" customWidth="1"/>
    <col min="776" max="777" width="14.85546875" style="30" bestFit="1" customWidth="1"/>
    <col min="778" max="1024" width="11.42578125" style="30"/>
    <col min="1025" max="1025" width="39.85546875" style="30" customWidth="1"/>
    <col min="1026" max="1026" width="18.5703125" style="30" customWidth="1"/>
    <col min="1027" max="1027" width="18.42578125" style="30" customWidth="1"/>
    <col min="1028" max="1028" width="14.28515625" style="30" customWidth="1"/>
    <col min="1029" max="1029" width="13.7109375" style="30" customWidth="1"/>
    <col min="1030" max="1030" width="11.42578125" style="30"/>
    <col min="1031" max="1031" width="16.42578125" style="30" bestFit="1" customWidth="1"/>
    <col min="1032" max="1033" width="14.85546875" style="30" bestFit="1" customWidth="1"/>
    <col min="1034" max="1280" width="11.42578125" style="30"/>
    <col min="1281" max="1281" width="39.85546875" style="30" customWidth="1"/>
    <col min="1282" max="1282" width="18.5703125" style="30" customWidth="1"/>
    <col min="1283" max="1283" width="18.42578125" style="30" customWidth="1"/>
    <col min="1284" max="1284" width="14.28515625" style="30" customWidth="1"/>
    <col min="1285" max="1285" width="13.7109375" style="30" customWidth="1"/>
    <col min="1286" max="1286" width="11.42578125" style="30"/>
    <col min="1287" max="1287" width="16.42578125" style="30" bestFit="1" customWidth="1"/>
    <col min="1288" max="1289" width="14.85546875" style="30" bestFit="1" customWidth="1"/>
    <col min="1290" max="1536" width="11.42578125" style="30"/>
    <col min="1537" max="1537" width="39.85546875" style="30" customWidth="1"/>
    <col min="1538" max="1538" width="18.5703125" style="30" customWidth="1"/>
    <col min="1539" max="1539" width="18.42578125" style="30" customWidth="1"/>
    <col min="1540" max="1540" width="14.28515625" style="30" customWidth="1"/>
    <col min="1541" max="1541" width="13.7109375" style="30" customWidth="1"/>
    <col min="1542" max="1542" width="11.42578125" style="30"/>
    <col min="1543" max="1543" width="16.42578125" style="30" bestFit="1" customWidth="1"/>
    <col min="1544" max="1545" width="14.85546875" style="30" bestFit="1" customWidth="1"/>
    <col min="1546" max="1792" width="11.42578125" style="30"/>
    <col min="1793" max="1793" width="39.85546875" style="30" customWidth="1"/>
    <col min="1794" max="1794" width="18.5703125" style="30" customWidth="1"/>
    <col min="1795" max="1795" width="18.42578125" style="30" customWidth="1"/>
    <col min="1796" max="1796" width="14.28515625" style="30" customWidth="1"/>
    <col min="1797" max="1797" width="13.7109375" style="30" customWidth="1"/>
    <col min="1798" max="1798" width="11.42578125" style="30"/>
    <col min="1799" max="1799" width="16.42578125" style="30" bestFit="1" customWidth="1"/>
    <col min="1800" max="1801" width="14.85546875" style="30" bestFit="1" customWidth="1"/>
    <col min="1802" max="2048" width="11.42578125" style="30"/>
    <col min="2049" max="2049" width="39.85546875" style="30" customWidth="1"/>
    <col min="2050" max="2050" width="18.5703125" style="30" customWidth="1"/>
    <col min="2051" max="2051" width="18.42578125" style="30" customWidth="1"/>
    <col min="2052" max="2052" width="14.28515625" style="30" customWidth="1"/>
    <col min="2053" max="2053" width="13.7109375" style="30" customWidth="1"/>
    <col min="2054" max="2054" width="11.42578125" style="30"/>
    <col min="2055" max="2055" width="16.42578125" style="30" bestFit="1" customWidth="1"/>
    <col min="2056" max="2057" width="14.85546875" style="30" bestFit="1" customWidth="1"/>
    <col min="2058" max="2304" width="11.42578125" style="30"/>
    <col min="2305" max="2305" width="39.85546875" style="30" customWidth="1"/>
    <col min="2306" max="2306" width="18.5703125" style="30" customWidth="1"/>
    <col min="2307" max="2307" width="18.42578125" style="30" customWidth="1"/>
    <col min="2308" max="2308" width="14.28515625" style="30" customWidth="1"/>
    <col min="2309" max="2309" width="13.7109375" style="30" customWidth="1"/>
    <col min="2310" max="2310" width="11.42578125" style="30"/>
    <col min="2311" max="2311" width="16.42578125" style="30" bestFit="1" customWidth="1"/>
    <col min="2312" max="2313" width="14.85546875" style="30" bestFit="1" customWidth="1"/>
    <col min="2314" max="2560" width="11.42578125" style="30"/>
    <col min="2561" max="2561" width="39.85546875" style="30" customWidth="1"/>
    <col min="2562" max="2562" width="18.5703125" style="30" customWidth="1"/>
    <col min="2563" max="2563" width="18.42578125" style="30" customWidth="1"/>
    <col min="2564" max="2564" width="14.28515625" style="30" customWidth="1"/>
    <col min="2565" max="2565" width="13.7109375" style="30" customWidth="1"/>
    <col min="2566" max="2566" width="11.42578125" style="30"/>
    <col min="2567" max="2567" width="16.42578125" style="30" bestFit="1" customWidth="1"/>
    <col min="2568" max="2569" width="14.85546875" style="30" bestFit="1" customWidth="1"/>
    <col min="2570" max="2816" width="11.42578125" style="30"/>
    <col min="2817" max="2817" width="39.85546875" style="30" customWidth="1"/>
    <col min="2818" max="2818" width="18.5703125" style="30" customWidth="1"/>
    <col min="2819" max="2819" width="18.42578125" style="30" customWidth="1"/>
    <col min="2820" max="2820" width="14.28515625" style="30" customWidth="1"/>
    <col min="2821" max="2821" width="13.7109375" style="30" customWidth="1"/>
    <col min="2822" max="2822" width="11.42578125" style="30"/>
    <col min="2823" max="2823" width="16.42578125" style="30" bestFit="1" customWidth="1"/>
    <col min="2824" max="2825" width="14.85546875" style="30" bestFit="1" customWidth="1"/>
    <col min="2826" max="3072" width="11.42578125" style="30"/>
    <col min="3073" max="3073" width="39.85546875" style="30" customWidth="1"/>
    <col min="3074" max="3074" width="18.5703125" style="30" customWidth="1"/>
    <col min="3075" max="3075" width="18.42578125" style="30" customWidth="1"/>
    <col min="3076" max="3076" width="14.28515625" style="30" customWidth="1"/>
    <col min="3077" max="3077" width="13.7109375" style="30" customWidth="1"/>
    <col min="3078" max="3078" width="11.42578125" style="30"/>
    <col min="3079" max="3079" width="16.42578125" style="30" bestFit="1" customWidth="1"/>
    <col min="3080" max="3081" width="14.85546875" style="30" bestFit="1" customWidth="1"/>
    <col min="3082" max="3328" width="11.42578125" style="30"/>
    <col min="3329" max="3329" width="39.85546875" style="30" customWidth="1"/>
    <col min="3330" max="3330" width="18.5703125" style="30" customWidth="1"/>
    <col min="3331" max="3331" width="18.42578125" style="30" customWidth="1"/>
    <col min="3332" max="3332" width="14.28515625" style="30" customWidth="1"/>
    <col min="3333" max="3333" width="13.7109375" style="30" customWidth="1"/>
    <col min="3334" max="3334" width="11.42578125" style="30"/>
    <col min="3335" max="3335" width="16.42578125" style="30" bestFit="1" customWidth="1"/>
    <col min="3336" max="3337" width="14.85546875" style="30" bestFit="1" customWidth="1"/>
    <col min="3338" max="3584" width="11.42578125" style="30"/>
    <col min="3585" max="3585" width="39.85546875" style="30" customWidth="1"/>
    <col min="3586" max="3586" width="18.5703125" style="30" customWidth="1"/>
    <col min="3587" max="3587" width="18.42578125" style="30" customWidth="1"/>
    <col min="3588" max="3588" width="14.28515625" style="30" customWidth="1"/>
    <col min="3589" max="3589" width="13.7109375" style="30" customWidth="1"/>
    <col min="3590" max="3590" width="11.42578125" style="30"/>
    <col min="3591" max="3591" width="16.42578125" style="30" bestFit="1" customWidth="1"/>
    <col min="3592" max="3593" width="14.85546875" style="30" bestFit="1" customWidth="1"/>
    <col min="3594" max="3840" width="11.42578125" style="30"/>
    <col min="3841" max="3841" width="39.85546875" style="30" customWidth="1"/>
    <col min="3842" max="3842" width="18.5703125" style="30" customWidth="1"/>
    <col min="3843" max="3843" width="18.42578125" style="30" customWidth="1"/>
    <col min="3844" max="3844" width="14.28515625" style="30" customWidth="1"/>
    <col min="3845" max="3845" width="13.7109375" style="30" customWidth="1"/>
    <col min="3846" max="3846" width="11.42578125" style="30"/>
    <col min="3847" max="3847" width="16.42578125" style="30" bestFit="1" customWidth="1"/>
    <col min="3848" max="3849" width="14.85546875" style="30" bestFit="1" customWidth="1"/>
    <col min="3850" max="4096" width="11.42578125" style="30"/>
    <col min="4097" max="4097" width="39.85546875" style="30" customWidth="1"/>
    <col min="4098" max="4098" width="18.5703125" style="30" customWidth="1"/>
    <col min="4099" max="4099" width="18.42578125" style="30" customWidth="1"/>
    <col min="4100" max="4100" width="14.28515625" style="30" customWidth="1"/>
    <col min="4101" max="4101" width="13.7109375" style="30" customWidth="1"/>
    <col min="4102" max="4102" width="11.42578125" style="30"/>
    <col min="4103" max="4103" width="16.42578125" style="30" bestFit="1" customWidth="1"/>
    <col min="4104" max="4105" width="14.85546875" style="30" bestFit="1" customWidth="1"/>
    <col min="4106" max="4352" width="11.42578125" style="30"/>
    <col min="4353" max="4353" width="39.85546875" style="30" customWidth="1"/>
    <col min="4354" max="4354" width="18.5703125" style="30" customWidth="1"/>
    <col min="4355" max="4355" width="18.42578125" style="30" customWidth="1"/>
    <col min="4356" max="4356" width="14.28515625" style="30" customWidth="1"/>
    <col min="4357" max="4357" width="13.7109375" style="30" customWidth="1"/>
    <col min="4358" max="4358" width="11.42578125" style="30"/>
    <col min="4359" max="4359" width="16.42578125" style="30" bestFit="1" customWidth="1"/>
    <col min="4360" max="4361" width="14.85546875" style="30" bestFit="1" customWidth="1"/>
    <col min="4362" max="4608" width="11.42578125" style="30"/>
    <col min="4609" max="4609" width="39.85546875" style="30" customWidth="1"/>
    <col min="4610" max="4610" width="18.5703125" style="30" customWidth="1"/>
    <col min="4611" max="4611" width="18.42578125" style="30" customWidth="1"/>
    <col min="4612" max="4612" width="14.28515625" style="30" customWidth="1"/>
    <col min="4613" max="4613" width="13.7109375" style="30" customWidth="1"/>
    <col min="4614" max="4614" width="11.42578125" style="30"/>
    <col min="4615" max="4615" width="16.42578125" style="30" bestFit="1" customWidth="1"/>
    <col min="4616" max="4617" width="14.85546875" style="30" bestFit="1" customWidth="1"/>
    <col min="4618" max="4864" width="11.42578125" style="30"/>
    <col min="4865" max="4865" width="39.85546875" style="30" customWidth="1"/>
    <col min="4866" max="4866" width="18.5703125" style="30" customWidth="1"/>
    <col min="4867" max="4867" width="18.42578125" style="30" customWidth="1"/>
    <col min="4868" max="4868" width="14.28515625" style="30" customWidth="1"/>
    <col min="4869" max="4869" width="13.7109375" style="30" customWidth="1"/>
    <col min="4870" max="4870" width="11.42578125" style="30"/>
    <col min="4871" max="4871" width="16.42578125" style="30" bestFit="1" customWidth="1"/>
    <col min="4872" max="4873" width="14.85546875" style="30" bestFit="1" customWidth="1"/>
    <col min="4874" max="5120" width="11.42578125" style="30"/>
    <col min="5121" max="5121" width="39.85546875" style="30" customWidth="1"/>
    <col min="5122" max="5122" width="18.5703125" style="30" customWidth="1"/>
    <col min="5123" max="5123" width="18.42578125" style="30" customWidth="1"/>
    <col min="5124" max="5124" width="14.28515625" style="30" customWidth="1"/>
    <col min="5125" max="5125" width="13.7109375" style="30" customWidth="1"/>
    <col min="5126" max="5126" width="11.42578125" style="30"/>
    <col min="5127" max="5127" width="16.42578125" style="30" bestFit="1" customWidth="1"/>
    <col min="5128" max="5129" width="14.85546875" style="30" bestFit="1" customWidth="1"/>
    <col min="5130" max="5376" width="11.42578125" style="30"/>
    <col min="5377" max="5377" width="39.85546875" style="30" customWidth="1"/>
    <col min="5378" max="5378" width="18.5703125" style="30" customWidth="1"/>
    <col min="5379" max="5379" width="18.42578125" style="30" customWidth="1"/>
    <col min="5380" max="5380" width="14.28515625" style="30" customWidth="1"/>
    <col min="5381" max="5381" width="13.7109375" style="30" customWidth="1"/>
    <col min="5382" max="5382" width="11.42578125" style="30"/>
    <col min="5383" max="5383" width="16.42578125" style="30" bestFit="1" customWidth="1"/>
    <col min="5384" max="5385" width="14.85546875" style="30" bestFit="1" customWidth="1"/>
    <col min="5386" max="5632" width="11.42578125" style="30"/>
    <col min="5633" max="5633" width="39.85546875" style="30" customWidth="1"/>
    <col min="5634" max="5634" width="18.5703125" style="30" customWidth="1"/>
    <col min="5635" max="5635" width="18.42578125" style="30" customWidth="1"/>
    <col min="5636" max="5636" width="14.28515625" style="30" customWidth="1"/>
    <col min="5637" max="5637" width="13.7109375" style="30" customWidth="1"/>
    <col min="5638" max="5638" width="11.42578125" style="30"/>
    <col min="5639" max="5639" width="16.42578125" style="30" bestFit="1" customWidth="1"/>
    <col min="5640" max="5641" width="14.85546875" style="30" bestFit="1" customWidth="1"/>
    <col min="5642" max="5888" width="11.42578125" style="30"/>
    <col min="5889" max="5889" width="39.85546875" style="30" customWidth="1"/>
    <col min="5890" max="5890" width="18.5703125" style="30" customWidth="1"/>
    <col min="5891" max="5891" width="18.42578125" style="30" customWidth="1"/>
    <col min="5892" max="5892" width="14.28515625" style="30" customWidth="1"/>
    <col min="5893" max="5893" width="13.7109375" style="30" customWidth="1"/>
    <col min="5894" max="5894" width="11.42578125" style="30"/>
    <col min="5895" max="5895" width="16.42578125" style="30" bestFit="1" customWidth="1"/>
    <col min="5896" max="5897" width="14.85546875" style="30" bestFit="1" customWidth="1"/>
    <col min="5898" max="6144" width="11.42578125" style="30"/>
    <col min="6145" max="6145" width="39.85546875" style="30" customWidth="1"/>
    <col min="6146" max="6146" width="18.5703125" style="30" customWidth="1"/>
    <col min="6147" max="6147" width="18.42578125" style="30" customWidth="1"/>
    <col min="6148" max="6148" width="14.28515625" style="30" customWidth="1"/>
    <col min="6149" max="6149" width="13.7109375" style="30" customWidth="1"/>
    <col min="6150" max="6150" width="11.42578125" style="30"/>
    <col min="6151" max="6151" width="16.42578125" style="30" bestFit="1" customWidth="1"/>
    <col min="6152" max="6153" width="14.85546875" style="30" bestFit="1" customWidth="1"/>
    <col min="6154" max="6400" width="11.42578125" style="30"/>
    <col min="6401" max="6401" width="39.85546875" style="30" customWidth="1"/>
    <col min="6402" max="6402" width="18.5703125" style="30" customWidth="1"/>
    <col min="6403" max="6403" width="18.42578125" style="30" customWidth="1"/>
    <col min="6404" max="6404" width="14.28515625" style="30" customWidth="1"/>
    <col min="6405" max="6405" width="13.7109375" style="30" customWidth="1"/>
    <col min="6406" max="6406" width="11.42578125" style="30"/>
    <col min="6407" max="6407" width="16.42578125" style="30" bestFit="1" customWidth="1"/>
    <col min="6408" max="6409" width="14.85546875" style="30" bestFit="1" customWidth="1"/>
    <col min="6410" max="6656" width="11.42578125" style="30"/>
    <col min="6657" max="6657" width="39.85546875" style="30" customWidth="1"/>
    <col min="6658" max="6658" width="18.5703125" style="30" customWidth="1"/>
    <col min="6659" max="6659" width="18.42578125" style="30" customWidth="1"/>
    <col min="6660" max="6660" width="14.28515625" style="30" customWidth="1"/>
    <col min="6661" max="6661" width="13.7109375" style="30" customWidth="1"/>
    <col min="6662" max="6662" width="11.42578125" style="30"/>
    <col min="6663" max="6663" width="16.42578125" style="30" bestFit="1" customWidth="1"/>
    <col min="6664" max="6665" width="14.85546875" style="30" bestFit="1" customWidth="1"/>
    <col min="6666" max="6912" width="11.42578125" style="30"/>
    <col min="6913" max="6913" width="39.85546875" style="30" customWidth="1"/>
    <col min="6914" max="6914" width="18.5703125" style="30" customWidth="1"/>
    <col min="6915" max="6915" width="18.42578125" style="30" customWidth="1"/>
    <col min="6916" max="6916" width="14.28515625" style="30" customWidth="1"/>
    <col min="6917" max="6917" width="13.7109375" style="30" customWidth="1"/>
    <col min="6918" max="6918" width="11.42578125" style="30"/>
    <col min="6919" max="6919" width="16.42578125" style="30" bestFit="1" customWidth="1"/>
    <col min="6920" max="6921" width="14.85546875" style="30" bestFit="1" customWidth="1"/>
    <col min="6922" max="7168" width="11.42578125" style="30"/>
    <col min="7169" max="7169" width="39.85546875" style="30" customWidth="1"/>
    <col min="7170" max="7170" width="18.5703125" style="30" customWidth="1"/>
    <col min="7171" max="7171" width="18.42578125" style="30" customWidth="1"/>
    <col min="7172" max="7172" width="14.28515625" style="30" customWidth="1"/>
    <col min="7173" max="7173" width="13.7109375" style="30" customWidth="1"/>
    <col min="7174" max="7174" width="11.42578125" style="30"/>
    <col min="7175" max="7175" width="16.42578125" style="30" bestFit="1" customWidth="1"/>
    <col min="7176" max="7177" width="14.85546875" style="30" bestFit="1" customWidth="1"/>
    <col min="7178" max="7424" width="11.42578125" style="30"/>
    <col min="7425" max="7425" width="39.85546875" style="30" customWidth="1"/>
    <col min="7426" max="7426" width="18.5703125" style="30" customWidth="1"/>
    <col min="7427" max="7427" width="18.42578125" style="30" customWidth="1"/>
    <col min="7428" max="7428" width="14.28515625" style="30" customWidth="1"/>
    <col min="7429" max="7429" width="13.7109375" style="30" customWidth="1"/>
    <col min="7430" max="7430" width="11.42578125" style="30"/>
    <col min="7431" max="7431" width="16.42578125" style="30" bestFit="1" customWidth="1"/>
    <col min="7432" max="7433" width="14.85546875" style="30" bestFit="1" customWidth="1"/>
    <col min="7434" max="7680" width="11.42578125" style="30"/>
    <col min="7681" max="7681" width="39.85546875" style="30" customWidth="1"/>
    <col min="7682" max="7682" width="18.5703125" style="30" customWidth="1"/>
    <col min="7683" max="7683" width="18.42578125" style="30" customWidth="1"/>
    <col min="7684" max="7684" width="14.28515625" style="30" customWidth="1"/>
    <col min="7685" max="7685" width="13.7109375" style="30" customWidth="1"/>
    <col min="7686" max="7686" width="11.42578125" style="30"/>
    <col min="7687" max="7687" width="16.42578125" style="30" bestFit="1" customWidth="1"/>
    <col min="7688" max="7689" width="14.85546875" style="30" bestFit="1" customWidth="1"/>
    <col min="7690" max="7936" width="11.42578125" style="30"/>
    <col min="7937" max="7937" width="39.85546875" style="30" customWidth="1"/>
    <col min="7938" max="7938" width="18.5703125" style="30" customWidth="1"/>
    <col min="7939" max="7939" width="18.42578125" style="30" customWidth="1"/>
    <col min="7940" max="7940" width="14.28515625" style="30" customWidth="1"/>
    <col min="7941" max="7941" width="13.7109375" style="30" customWidth="1"/>
    <col min="7942" max="7942" width="11.42578125" style="30"/>
    <col min="7943" max="7943" width="16.42578125" style="30" bestFit="1" customWidth="1"/>
    <col min="7944" max="7945" width="14.85546875" style="30" bestFit="1" customWidth="1"/>
    <col min="7946" max="8192" width="11.42578125" style="30"/>
    <col min="8193" max="8193" width="39.85546875" style="30" customWidth="1"/>
    <col min="8194" max="8194" width="18.5703125" style="30" customWidth="1"/>
    <col min="8195" max="8195" width="18.42578125" style="30" customWidth="1"/>
    <col min="8196" max="8196" width="14.28515625" style="30" customWidth="1"/>
    <col min="8197" max="8197" width="13.7109375" style="30" customWidth="1"/>
    <col min="8198" max="8198" width="11.42578125" style="30"/>
    <col min="8199" max="8199" width="16.42578125" style="30" bestFit="1" customWidth="1"/>
    <col min="8200" max="8201" width="14.85546875" style="30" bestFit="1" customWidth="1"/>
    <col min="8202" max="8448" width="11.42578125" style="30"/>
    <col min="8449" max="8449" width="39.85546875" style="30" customWidth="1"/>
    <col min="8450" max="8450" width="18.5703125" style="30" customWidth="1"/>
    <col min="8451" max="8451" width="18.42578125" style="30" customWidth="1"/>
    <col min="8452" max="8452" width="14.28515625" style="30" customWidth="1"/>
    <col min="8453" max="8453" width="13.7109375" style="30" customWidth="1"/>
    <col min="8454" max="8454" width="11.42578125" style="30"/>
    <col min="8455" max="8455" width="16.42578125" style="30" bestFit="1" customWidth="1"/>
    <col min="8456" max="8457" width="14.85546875" style="30" bestFit="1" customWidth="1"/>
    <col min="8458" max="8704" width="11.42578125" style="30"/>
    <col min="8705" max="8705" width="39.85546875" style="30" customWidth="1"/>
    <col min="8706" max="8706" width="18.5703125" style="30" customWidth="1"/>
    <col min="8707" max="8707" width="18.42578125" style="30" customWidth="1"/>
    <col min="8708" max="8708" width="14.28515625" style="30" customWidth="1"/>
    <col min="8709" max="8709" width="13.7109375" style="30" customWidth="1"/>
    <col min="8710" max="8710" width="11.42578125" style="30"/>
    <col min="8711" max="8711" width="16.42578125" style="30" bestFit="1" customWidth="1"/>
    <col min="8712" max="8713" width="14.85546875" style="30" bestFit="1" customWidth="1"/>
    <col min="8714" max="8960" width="11.42578125" style="30"/>
    <col min="8961" max="8961" width="39.85546875" style="30" customWidth="1"/>
    <col min="8962" max="8962" width="18.5703125" style="30" customWidth="1"/>
    <col min="8963" max="8963" width="18.42578125" style="30" customWidth="1"/>
    <col min="8964" max="8964" width="14.28515625" style="30" customWidth="1"/>
    <col min="8965" max="8965" width="13.7109375" style="30" customWidth="1"/>
    <col min="8966" max="8966" width="11.42578125" style="30"/>
    <col min="8967" max="8967" width="16.42578125" style="30" bestFit="1" customWidth="1"/>
    <col min="8968" max="8969" width="14.85546875" style="30" bestFit="1" customWidth="1"/>
    <col min="8970" max="9216" width="11.42578125" style="30"/>
    <col min="9217" max="9217" width="39.85546875" style="30" customWidth="1"/>
    <col min="9218" max="9218" width="18.5703125" style="30" customWidth="1"/>
    <col min="9219" max="9219" width="18.42578125" style="30" customWidth="1"/>
    <col min="9220" max="9220" width="14.28515625" style="30" customWidth="1"/>
    <col min="9221" max="9221" width="13.7109375" style="30" customWidth="1"/>
    <col min="9222" max="9222" width="11.42578125" style="30"/>
    <col min="9223" max="9223" width="16.42578125" style="30" bestFit="1" customWidth="1"/>
    <col min="9224" max="9225" width="14.85546875" style="30" bestFit="1" customWidth="1"/>
    <col min="9226" max="9472" width="11.42578125" style="30"/>
    <col min="9473" max="9473" width="39.85546875" style="30" customWidth="1"/>
    <col min="9474" max="9474" width="18.5703125" style="30" customWidth="1"/>
    <col min="9475" max="9475" width="18.42578125" style="30" customWidth="1"/>
    <col min="9476" max="9476" width="14.28515625" style="30" customWidth="1"/>
    <col min="9477" max="9477" width="13.7109375" style="30" customWidth="1"/>
    <col min="9478" max="9478" width="11.42578125" style="30"/>
    <col min="9479" max="9479" width="16.42578125" style="30" bestFit="1" customWidth="1"/>
    <col min="9480" max="9481" width="14.85546875" style="30" bestFit="1" customWidth="1"/>
    <col min="9482" max="9728" width="11.42578125" style="30"/>
    <col min="9729" max="9729" width="39.85546875" style="30" customWidth="1"/>
    <col min="9730" max="9730" width="18.5703125" style="30" customWidth="1"/>
    <col min="9731" max="9731" width="18.42578125" style="30" customWidth="1"/>
    <col min="9732" max="9732" width="14.28515625" style="30" customWidth="1"/>
    <col min="9733" max="9733" width="13.7109375" style="30" customWidth="1"/>
    <col min="9734" max="9734" width="11.42578125" style="30"/>
    <col min="9735" max="9735" width="16.42578125" style="30" bestFit="1" customWidth="1"/>
    <col min="9736" max="9737" width="14.85546875" style="30" bestFit="1" customWidth="1"/>
    <col min="9738" max="9984" width="11.42578125" style="30"/>
    <col min="9985" max="9985" width="39.85546875" style="30" customWidth="1"/>
    <col min="9986" max="9986" width="18.5703125" style="30" customWidth="1"/>
    <col min="9987" max="9987" width="18.42578125" style="30" customWidth="1"/>
    <col min="9988" max="9988" width="14.28515625" style="30" customWidth="1"/>
    <col min="9989" max="9989" width="13.7109375" style="30" customWidth="1"/>
    <col min="9990" max="9990" width="11.42578125" style="30"/>
    <col min="9991" max="9991" width="16.42578125" style="30" bestFit="1" customWidth="1"/>
    <col min="9992" max="9993" width="14.85546875" style="30" bestFit="1" customWidth="1"/>
    <col min="9994" max="10240" width="11.42578125" style="30"/>
    <col min="10241" max="10241" width="39.85546875" style="30" customWidth="1"/>
    <col min="10242" max="10242" width="18.5703125" style="30" customWidth="1"/>
    <col min="10243" max="10243" width="18.42578125" style="30" customWidth="1"/>
    <col min="10244" max="10244" width="14.28515625" style="30" customWidth="1"/>
    <col min="10245" max="10245" width="13.7109375" style="30" customWidth="1"/>
    <col min="10246" max="10246" width="11.42578125" style="30"/>
    <col min="10247" max="10247" width="16.42578125" style="30" bestFit="1" customWidth="1"/>
    <col min="10248" max="10249" width="14.85546875" style="30" bestFit="1" customWidth="1"/>
    <col min="10250" max="10496" width="11.42578125" style="30"/>
    <col min="10497" max="10497" width="39.85546875" style="30" customWidth="1"/>
    <col min="10498" max="10498" width="18.5703125" style="30" customWidth="1"/>
    <col min="10499" max="10499" width="18.42578125" style="30" customWidth="1"/>
    <col min="10500" max="10500" width="14.28515625" style="30" customWidth="1"/>
    <col min="10501" max="10501" width="13.7109375" style="30" customWidth="1"/>
    <col min="10502" max="10502" width="11.42578125" style="30"/>
    <col min="10503" max="10503" width="16.42578125" style="30" bestFit="1" customWidth="1"/>
    <col min="10504" max="10505" width="14.85546875" style="30" bestFit="1" customWidth="1"/>
    <col min="10506" max="10752" width="11.42578125" style="30"/>
    <col min="10753" max="10753" width="39.85546875" style="30" customWidth="1"/>
    <col min="10754" max="10754" width="18.5703125" style="30" customWidth="1"/>
    <col min="10755" max="10755" width="18.42578125" style="30" customWidth="1"/>
    <col min="10756" max="10756" width="14.28515625" style="30" customWidth="1"/>
    <col min="10757" max="10757" width="13.7109375" style="30" customWidth="1"/>
    <col min="10758" max="10758" width="11.42578125" style="30"/>
    <col min="10759" max="10759" width="16.42578125" style="30" bestFit="1" customWidth="1"/>
    <col min="10760" max="10761" width="14.85546875" style="30" bestFit="1" customWidth="1"/>
    <col min="10762" max="11008" width="11.42578125" style="30"/>
    <col min="11009" max="11009" width="39.85546875" style="30" customWidth="1"/>
    <col min="11010" max="11010" width="18.5703125" style="30" customWidth="1"/>
    <col min="11011" max="11011" width="18.42578125" style="30" customWidth="1"/>
    <col min="11012" max="11012" width="14.28515625" style="30" customWidth="1"/>
    <col min="11013" max="11013" width="13.7109375" style="30" customWidth="1"/>
    <col min="11014" max="11014" width="11.42578125" style="30"/>
    <col min="11015" max="11015" width="16.42578125" style="30" bestFit="1" customWidth="1"/>
    <col min="11016" max="11017" width="14.85546875" style="30" bestFit="1" customWidth="1"/>
    <col min="11018" max="11264" width="11.42578125" style="30"/>
    <col min="11265" max="11265" width="39.85546875" style="30" customWidth="1"/>
    <col min="11266" max="11266" width="18.5703125" style="30" customWidth="1"/>
    <col min="11267" max="11267" width="18.42578125" style="30" customWidth="1"/>
    <col min="11268" max="11268" width="14.28515625" style="30" customWidth="1"/>
    <col min="11269" max="11269" width="13.7109375" style="30" customWidth="1"/>
    <col min="11270" max="11270" width="11.42578125" style="30"/>
    <col min="11271" max="11271" width="16.42578125" style="30" bestFit="1" customWidth="1"/>
    <col min="11272" max="11273" width="14.85546875" style="30" bestFit="1" customWidth="1"/>
    <col min="11274" max="11520" width="11.42578125" style="30"/>
    <col min="11521" max="11521" width="39.85546875" style="30" customWidth="1"/>
    <col min="11522" max="11522" width="18.5703125" style="30" customWidth="1"/>
    <col min="11523" max="11523" width="18.42578125" style="30" customWidth="1"/>
    <col min="11524" max="11524" width="14.28515625" style="30" customWidth="1"/>
    <col min="11525" max="11525" width="13.7109375" style="30" customWidth="1"/>
    <col min="11526" max="11526" width="11.42578125" style="30"/>
    <col min="11527" max="11527" width="16.42578125" style="30" bestFit="1" customWidth="1"/>
    <col min="11528" max="11529" width="14.85546875" style="30" bestFit="1" customWidth="1"/>
    <col min="11530" max="11776" width="11.42578125" style="30"/>
    <col min="11777" max="11777" width="39.85546875" style="30" customWidth="1"/>
    <col min="11778" max="11778" width="18.5703125" style="30" customWidth="1"/>
    <col min="11779" max="11779" width="18.42578125" style="30" customWidth="1"/>
    <col min="11780" max="11780" width="14.28515625" style="30" customWidth="1"/>
    <col min="11781" max="11781" width="13.7109375" style="30" customWidth="1"/>
    <col min="11782" max="11782" width="11.42578125" style="30"/>
    <col min="11783" max="11783" width="16.42578125" style="30" bestFit="1" customWidth="1"/>
    <col min="11784" max="11785" width="14.85546875" style="30" bestFit="1" customWidth="1"/>
    <col min="11786" max="12032" width="11.42578125" style="30"/>
    <col min="12033" max="12033" width="39.85546875" style="30" customWidth="1"/>
    <col min="12034" max="12034" width="18.5703125" style="30" customWidth="1"/>
    <col min="12035" max="12035" width="18.42578125" style="30" customWidth="1"/>
    <col min="12036" max="12036" width="14.28515625" style="30" customWidth="1"/>
    <col min="12037" max="12037" width="13.7109375" style="30" customWidth="1"/>
    <col min="12038" max="12038" width="11.42578125" style="30"/>
    <col min="12039" max="12039" width="16.42578125" style="30" bestFit="1" customWidth="1"/>
    <col min="12040" max="12041" width="14.85546875" style="30" bestFit="1" customWidth="1"/>
    <col min="12042" max="12288" width="11.42578125" style="30"/>
    <col min="12289" max="12289" width="39.85546875" style="30" customWidth="1"/>
    <col min="12290" max="12290" width="18.5703125" style="30" customWidth="1"/>
    <col min="12291" max="12291" width="18.42578125" style="30" customWidth="1"/>
    <col min="12292" max="12292" width="14.28515625" style="30" customWidth="1"/>
    <col min="12293" max="12293" width="13.7109375" style="30" customWidth="1"/>
    <col min="12294" max="12294" width="11.42578125" style="30"/>
    <col min="12295" max="12295" width="16.42578125" style="30" bestFit="1" customWidth="1"/>
    <col min="12296" max="12297" width="14.85546875" style="30" bestFit="1" customWidth="1"/>
    <col min="12298" max="12544" width="11.42578125" style="30"/>
    <col min="12545" max="12545" width="39.85546875" style="30" customWidth="1"/>
    <col min="12546" max="12546" width="18.5703125" style="30" customWidth="1"/>
    <col min="12547" max="12547" width="18.42578125" style="30" customWidth="1"/>
    <col min="12548" max="12548" width="14.28515625" style="30" customWidth="1"/>
    <col min="12549" max="12549" width="13.7109375" style="30" customWidth="1"/>
    <col min="12550" max="12550" width="11.42578125" style="30"/>
    <col min="12551" max="12551" width="16.42578125" style="30" bestFit="1" customWidth="1"/>
    <col min="12552" max="12553" width="14.85546875" style="30" bestFit="1" customWidth="1"/>
    <col min="12554" max="12800" width="11.42578125" style="30"/>
    <col min="12801" max="12801" width="39.85546875" style="30" customWidth="1"/>
    <col min="12802" max="12802" width="18.5703125" style="30" customWidth="1"/>
    <col min="12803" max="12803" width="18.42578125" style="30" customWidth="1"/>
    <col min="12804" max="12804" width="14.28515625" style="30" customWidth="1"/>
    <col min="12805" max="12805" width="13.7109375" style="30" customWidth="1"/>
    <col min="12806" max="12806" width="11.42578125" style="30"/>
    <col min="12807" max="12807" width="16.42578125" style="30" bestFit="1" customWidth="1"/>
    <col min="12808" max="12809" width="14.85546875" style="30" bestFit="1" customWidth="1"/>
    <col min="12810" max="13056" width="11.42578125" style="30"/>
    <col min="13057" max="13057" width="39.85546875" style="30" customWidth="1"/>
    <col min="13058" max="13058" width="18.5703125" style="30" customWidth="1"/>
    <col min="13059" max="13059" width="18.42578125" style="30" customWidth="1"/>
    <col min="13060" max="13060" width="14.28515625" style="30" customWidth="1"/>
    <col min="13061" max="13061" width="13.7109375" style="30" customWidth="1"/>
    <col min="13062" max="13062" width="11.42578125" style="30"/>
    <col min="13063" max="13063" width="16.42578125" style="30" bestFit="1" customWidth="1"/>
    <col min="13064" max="13065" width="14.85546875" style="30" bestFit="1" customWidth="1"/>
    <col min="13066" max="13312" width="11.42578125" style="30"/>
    <col min="13313" max="13313" width="39.85546875" style="30" customWidth="1"/>
    <col min="13314" max="13314" width="18.5703125" style="30" customWidth="1"/>
    <col min="13315" max="13315" width="18.42578125" style="30" customWidth="1"/>
    <col min="13316" max="13316" width="14.28515625" style="30" customWidth="1"/>
    <col min="13317" max="13317" width="13.7109375" style="30" customWidth="1"/>
    <col min="13318" max="13318" width="11.42578125" style="30"/>
    <col min="13319" max="13319" width="16.42578125" style="30" bestFit="1" customWidth="1"/>
    <col min="13320" max="13321" width="14.85546875" style="30" bestFit="1" customWidth="1"/>
    <col min="13322" max="13568" width="11.42578125" style="30"/>
    <col min="13569" max="13569" width="39.85546875" style="30" customWidth="1"/>
    <col min="13570" max="13570" width="18.5703125" style="30" customWidth="1"/>
    <col min="13571" max="13571" width="18.42578125" style="30" customWidth="1"/>
    <col min="13572" max="13572" width="14.28515625" style="30" customWidth="1"/>
    <col min="13573" max="13573" width="13.7109375" style="30" customWidth="1"/>
    <col min="13574" max="13574" width="11.42578125" style="30"/>
    <col min="13575" max="13575" width="16.42578125" style="30" bestFit="1" customWidth="1"/>
    <col min="13576" max="13577" width="14.85546875" style="30" bestFit="1" customWidth="1"/>
    <col min="13578" max="13824" width="11.42578125" style="30"/>
    <col min="13825" max="13825" width="39.85546875" style="30" customWidth="1"/>
    <col min="13826" max="13826" width="18.5703125" style="30" customWidth="1"/>
    <col min="13827" max="13827" width="18.42578125" style="30" customWidth="1"/>
    <col min="13828" max="13828" width="14.28515625" style="30" customWidth="1"/>
    <col min="13829" max="13829" width="13.7109375" style="30" customWidth="1"/>
    <col min="13830" max="13830" width="11.42578125" style="30"/>
    <col min="13831" max="13831" width="16.42578125" style="30" bestFit="1" customWidth="1"/>
    <col min="13832" max="13833" width="14.85546875" style="30" bestFit="1" customWidth="1"/>
    <col min="13834" max="14080" width="11.42578125" style="30"/>
    <col min="14081" max="14081" width="39.85546875" style="30" customWidth="1"/>
    <col min="14082" max="14082" width="18.5703125" style="30" customWidth="1"/>
    <col min="14083" max="14083" width="18.42578125" style="30" customWidth="1"/>
    <col min="14084" max="14084" width="14.28515625" style="30" customWidth="1"/>
    <col min="14085" max="14085" width="13.7109375" style="30" customWidth="1"/>
    <col min="14086" max="14086" width="11.42578125" style="30"/>
    <col min="14087" max="14087" width="16.42578125" style="30" bestFit="1" customWidth="1"/>
    <col min="14088" max="14089" width="14.85546875" style="30" bestFit="1" customWidth="1"/>
    <col min="14090" max="14336" width="11.42578125" style="30"/>
    <col min="14337" max="14337" width="39.85546875" style="30" customWidth="1"/>
    <col min="14338" max="14338" width="18.5703125" style="30" customWidth="1"/>
    <col min="14339" max="14339" width="18.42578125" style="30" customWidth="1"/>
    <col min="14340" max="14340" width="14.28515625" style="30" customWidth="1"/>
    <col min="14341" max="14341" width="13.7109375" style="30" customWidth="1"/>
    <col min="14342" max="14342" width="11.42578125" style="30"/>
    <col min="14343" max="14343" width="16.42578125" style="30" bestFit="1" customWidth="1"/>
    <col min="14344" max="14345" width="14.85546875" style="30" bestFit="1" customWidth="1"/>
    <col min="14346" max="14592" width="11.42578125" style="30"/>
    <col min="14593" max="14593" width="39.85546875" style="30" customWidth="1"/>
    <col min="14594" max="14594" width="18.5703125" style="30" customWidth="1"/>
    <col min="14595" max="14595" width="18.42578125" style="30" customWidth="1"/>
    <col min="14596" max="14596" width="14.28515625" style="30" customWidth="1"/>
    <col min="14597" max="14597" width="13.7109375" style="30" customWidth="1"/>
    <col min="14598" max="14598" width="11.42578125" style="30"/>
    <col min="14599" max="14599" width="16.42578125" style="30" bestFit="1" customWidth="1"/>
    <col min="14600" max="14601" width="14.85546875" style="30" bestFit="1" customWidth="1"/>
    <col min="14602" max="14848" width="11.42578125" style="30"/>
    <col min="14849" max="14849" width="39.85546875" style="30" customWidth="1"/>
    <col min="14850" max="14850" width="18.5703125" style="30" customWidth="1"/>
    <col min="14851" max="14851" width="18.42578125" style="30" customWidth="1"/>
    <col min="14852" max="14852" width="14.28515625" style="30" customWidth="1"/>
    <col min="14853" max="14853" width="13.7109375" style="30" customWidth="1"/>
    <col min="14854" max="14854" width="11.42578125" style="30"/>
    <col min="14855" max="14855" width="16.42578125" style="30" bestFit="1" customWidth="1"/>
    <col min="14856" max="14857" width="14.85546875" style="30" bestFit="1" customWidth="1"/>
    <col min="14858" max="15104" width="11.42578125" style="30"/>
    <col min="15105" max="15105" width="39.85546875" style="30" customWidth="1"/>
    <col min="15106" max="15106" width="18.5703125" style="30" customWidth="1"/>
    <col min="15107" max="15107" width="18.42578125" style="30" customWidth="1"/>
    <col min="15108" max="15108" width="14.28515625" style="30" customWidth="1"/>
    <col min="15109" max="15109" width="13.7109375" style="30" customWidth="1"/>
    <col min="15110" max="15110" width="11.42578125" style="30"/>
    <col min="15111" max="15111" width="16.42578125" style="30" bestFit="1" customWidth="1"/>
    <col min="15112" max="15113" width="14.85546875" style="30" bestFit="1" customWidth="1"/>
    <col min="15114" max="15360" width="11.42578125" style="30"/>
    <col min="15361" max="15361" width="39.85546875" style="30" customWidth="1"/>
    <col min="15362" max="15362" width="18.5703125" style="30" customWidth="1"/>
    <col min="15363" max="15363" width="18.42578125" style="30" customWidth="1"/>
    <col min="15364" max="15364" width="14.28515625" style="30" customWidth="1"/>
    <col min="15365" max="15365" width="13.7109375" style="30" customWidth="1"/>
    <col min="15366" max="15366" width="11.42578125" style="30"/>
    <col min="15367" max="15367" width="16.42578125" style="30" bestFit="1" customWidth="1"/>
    <col min="15368" max="15369" width="14.85546875" style="30" bestFit="1" customWidth="1"/>
    <col min="15370" max="15616" width="11.42578125" style="30"/>
    <col min="15617" max="15617" width="39.85546875" style="30" customWidth="1"/>
    <col min="15618" max="15618" width="18.5703125" style="30" customWidth="1"/>
    <col min="15619" max="15619" width="18.42578125" style="30" customWidth="1"/>
    <col min="15620" max="15620" width="14.28515625" style="30" customWidth="1"/>
    <col min="15621" max="15621" width="13.7109375" style="30" customWidth="1"/>
    <col min="15622" max="15622" width="11.42578125" style="30"/>
    <col min="15623" max="15623" width="16.42578125" style="30" bestFit="1" customWidth="1"/>
    <col min="15624" max="15625" width="14.85546875" style="30" bestFit="1" customWidth="1"/>
    <col min="15626" max="15872" width="11.42578125" style="30"/>
    <col min="15873" max="15873" width="39.85546875" style="30" customWidth="1"/>
    <col min="15874" max="15874" width="18.5703125" style="30" customWidth="1"/>
    <col min="15875" max="15875" width="18.42578125" style="30" customWidth="1"/>
    <col min="15876" max="15876" width="14.28515625" style="30" customWidth="1"/>
    <col min="15877" max="15877" width="13.7109375" style="30" customWidth="1"/>
    <col min="15878" max="15878" width="11.42578125" style="30"/>
    <col min="15879" max="15879" width="16.42578125" style="30" bestFit="1" customWidth="1"/>
    <col min="15880" max="15881" width="14.85546875" style="30" bestFit="1" customWidth="1"/>
    <col min="15882" max="16128" width="11.42578125" style="30"/>
    <col min="16129" max="16129" width="39.85546875" style="30" customWidth="1"/>
    <col min="16130" max="16130" width="18.5703125" style="30" customWidth="1"/>
    <col min="16131" max="16131" width="18.42578125" style="30" customWidth="1"/>
    <col min="16132" max="16132" width="14.28515625" style="30" customWidth="1"/>
    <col min="16133" max="16133" width="13.7109375" style="30" customWidth="1"/>
    <col min="16134" max="16134" width="11.42578125" style="30"/>
    <col min="16135" max="16135" width="16.42578125" style="30" bestFit="1" customWidth="1"/>
    <col min="16136" max="16137" width="14.85546875" style="30" bestFit="1" customWidth="1"/>
    <col min="16138" max="16384" width="11.42578125" style="30"/>
  </cols>
  <sheetData>
    <row r="1" spans="1:10" ht="15.75" x14ac:dyDescent="0.25">
      <c r="A1" s="88" t="s">
        <v>45</v>
      </c>
      <c r="B1" s="88"/>
      <c r="C1" s="88"/>
      <c r="D1" s="88"/>
      <c r="E1" s="88"/>
    </row>
    <row r="2" spans="1:10" x14ac:dyDescent="0.25">
      <c r="A2" s="89" t="s">
        <v>0</v>
      </c>
      <c r="B2" s="89"/>
      <c r="C2" s="89"/>
      <c r="D2" s="89"/>
      <c r="E2" s="89"/>
    </row>
    <row r="3" spans="1:10" x14ac:dyDescent="0.25">
      <c r="A3" s="90"/>
      <c r="B3" s="90"/>
      <c r="C3" s="90"/>
      <c r="D3" s="90"/>
      <c r="E3" s="90"/>
    </row>
    <row r="4" spans="1:10" ht="30" x14ac:dyDescent="0.25">
      <c r="A4" s="51"/>
      <c r="B4" s="64" t="s">
        <v>1</v>
      </c>
      <c r="C4" s="54" t="s">
        <v>2</v>
      </c>
      <c r="D4" s="91" t="s">
        <v>3</v>
      </c>
      <c r="E4" s="92"/>
    </row>
    <row r="5" spans="1:10" x14ac:dyDescent="0.25">
      <c r="A5" s="59" t="s">
        <v>4</v>
      </c>
      <c r="B5" s="43"/>
      <c r="C5" s="43"/>
      <c r="D5" s="93" t="s">
        <v>5</v>
      </c>
      <c r="E5" s="58"/>
    </row>
    <row r="6" spans="1:10" x14ac:dyDescent="0.25">
      <c r="A6" s="55"/>
      <c r="B6" s="40" t="s">
        <v>6</v>
      </c>
      <c r="C6" s="40" t="s">
        <v>7</v>
      </c>
      <c r="D6" s="94"/>
      <c r="E6" s="40" t="s">
        <v>8</v>
      </c>
    </row>
    <row r="7" spans="1:10" x14ac:dyDescent="0.25">
      <c r="A7" s="122" t="s">
        <v>9</v>
      </c>
      <c r="B7" s="119">
        <f>SUM(B8:B11)</f>
        <v>4628058.1116899997</v>
      </c>
      <c r="C7" s="119">
        <f>SUM(C8:C11)</f>
        <v>228236.50222999998</v>
      </c>
      <c r="D7" s="119">
        <f>SUM(D8:D11)</f>
        <v>5571587.9500000002</v>
      </c>
      <c r="E7" s="120">
        <f>SUM(E8:E11)</f>
        <v>92.749885583787403</v>
      </c>
      <c r="I7" s="31"/>
    </row>
    <row r="8" spans="1:10" x14ac:dyDescent="0.25">
      <c r="A8" s="35" t="s">
        <v>10</v>
      </c>
      <c r="B8" s="36">
        <v>493532.15</v>
      </c>
      <c r="C8" s="36">
        <v>0</v>
      </c>
      <c r="D8" s="36">
        <v>493532.15</v>
      </c>
      <c r="E8" s="39">
        <v>8.2282571960894604</v>
      </c>
      <c r="G8" s="121"/>
      <c r="I8" s="70"/>
    </row>
    <row r="9" spans="1:10" x14ac:dyDescent="0.25">
      <c r="A9" s="35" t="s">
        <v>11</v>
      </c>
      <c r="B9" s="36">
        <v>3916197.9</v>
      </c>
      <c r="C9" s="36">
        <v>227902.3</v>
      </c>
      <c r="D9" s="36">
        <v>4858346.0999999996</v>
      </c>
      <c r="E9" s="39">
        <v>80.858606007226001</v>
      </c>
      <c r="G9" s="121"/>
      <c r="H9" s="121"/>
      <c r="I9" s="70"/>
    </row>
    <row r="10" spans="1:10" x14ac:dyDescent="0.25">
      <c r="A10" s="35" t="s">
        <v>12</v>
      </c>
      <c r="B10" s="36">
        <v>218327.06169</v>
      </c>
      <c r="C10" s="36">
        <v>334.20222999999999</v>
      </c>
      <c r="D10" s="36">
        <v>219708.7</v>
      </c>
      <c r="E10" s="39">
        <v>3.66302238047194</v>
      </c>
      <c r="I10" s="70"/>
    </row>
    <row r="11" spans="1:10" x14ac:dyDescent="0.25">
      <c r="A11" s="35" t="s">
        <v>13</v>
      </c>
      <c r="B11" s="36">
        <v>1</v>
      </c>
      <c r="C11" s="36">
        <v>0</v>
      </c>
      <c r="D11" s="36">
        <v>1</v>
      </c>
      <c r="E11" s="39">
        <v>0</v>
      </c>
      <c r="I11" s="70"/>
    </row>
    <row r="12" spans="1:10" x14ac:dyDescent="0.25">
      <c r="A12" s="35"/>
      <c r="B12" s="33"/>
      <c r="C12" s="33"/>
      <c r="D12" s="33"/>
      <c r="E12" s="45"/>
    </row>
    <row r="13" spans="1:10" x14ac:dyDescent="0.25">
      <c r="A13" s="122" t="s">
        <v>14</v>
      </c>
      <c r="B13" s="119">
        <f>+B15</f>
        <v>435254.79999999993</v>
      </c>
      <c r="C13" s="119">
        <f>+C15</f>
        <v>1707.6</v>
      </c>
      <c r="D13" s="119">
        <f>+D15</f>
        <v>442314.19999999995</v>
      </c>
      <c r="E13" s="120">
        <f>+E15</f>
        <v>7.2501144162125586</v>
      </c>
    </row>
    <row r="14" spans="1:10" x14ac:dyDescent="0.25">
      <c r="A14" s="35"/>
      <c r="B14" s="33"/>
      <c r="C14" s="33"/>
      <c r="D14" s="33"/>
      <c r="E14" s="53"/>
      <c r="I14" s="87"/>
      <c r="J14" s="87"/>
    </row>
    <row r="15" spans="1:10" ht="16.5" x14ac:dyDescent="0.35">
      <c r="A15" s="123" t="s">
        <v>16</v>
      </c>
      <c r="B15" s="124">
        <f>SUM(B16:B24)</f>
        <v>435254.79999999993</v>
      </c>
      <c r="C15" s="124">
        <f>SUM(C16:C24)</f>
        <v>1707.6</v>
      </c>
      <c r="D15" s="124">
        <f>SUM(D16:D24)</f>
        <v>442314.19999999995</v>
      </c>
      <c r="E15" s="68">
        <f>SUM(E16:E24)</f>
        <v>7.2501144162125586</v>
      </c>
      <c r="I15" s="70"/>
    </row>
    <row r="16" spans="1:10" x14ac:dyDescent="0.25">
      <c r="A16" s="35" t="s">
        <v>34</v>
      </c>
      <c r="B16" s="38">
        <v>171478.9</v>
      </c>
      <c r="C16" s="38"/>
      <c r="D16" s="38">
        <v>171478.9</v>
      </c>
      <c r="E16" s="56">
        <v>2.8436683972502199</v>
      </c>
      <c r="I16" s="70"/>
    </row>
    <row r="17" spans="1:11" x14ac:dyDescent="0.25">
      <c r="A17" s="35" t="s">
        <v>33</v>
      </c>
      <c r="B17" s="38">
        <v>92348.9</v>
      </c>
      <c r="C17" s="38"/>
      <c r="D17" s="38">
        <v>92348.9</v>
      </c>
      <c r="E17" s="56">
        <v>1.5157846350431401</v>
      </c>
      <c r="I17" s="70"/>
    </row>
    <row r="18" spans="1:11" x14ac:dyDescent="0.25">
      <c r="A18" s="35" t="s">
        <v>35</v>
      </c>
      <c r="B18" s="38">
        <v>86560.9</v>
      </c>
      <c r="C18" s="38"/>
      <c r="D18" s="38">
        <v>86560.9</v>
      </c>
      <c r="E18" s="56">
        <v>1.42148599679633</v>
      </c>
      <c r="I18" s="70"/>
    </row>
    <row r="19" spans="1:11" x14ac:dyDescent="0.25">
      <c r="A19" s="35" t="s">
        <v>36</v>
      </c>
      <c r="B19" s="38">
        <v>55245.5</v>
      </c>
      <c r="C19" s="38"/>
      <c r="D19" s="38">
        <v>55245.5</v>
      </c>
      <c r="E19" s="56">
        <v>0.86636720358265906</v>
      </c>
      <c r="I19" s="70"/>
    </row>
    <row r="20" spans="1:11" x14ac:dyDescent="0.25">
      <c r="A20" s="35" t="s">
        <v>37</v>
      </c>
      <c r="B20" s="38">
        <v>21003.1</v>
      </c>
      <c r="C20" s="38"/>
      <c r="D20" s="38">
        <v>21003.1</v>
      </c>
      <c r="E20" s="56">
        <v>0.34320540962873503</v>
      </c>
      <c r="I20" s="70"/>
    </row>
    <row r="21" spans="1:11" x14ac:dyDescent="0.25">
      <c r="A21" s="35" t="s">
        <v>38</v>
      </c>
      <c r="B21" s="38">
        <v>7716.3</v>
      </c>
      <c r="C21" s="38"/>
      <c r="D21" s="38">
        <v>7716.3</v>
      </c>
      <c r="E21" s="56">
        <v>0.12825486405167599</v>
      </c>
      <c r="I21" s="70"/>
    </row>
    <row r="22" spans="1:11" x14ac:dyDescent="0.25">
      <c r="A22" s="66"/>
      <c r="B22" s="38"/>
      <c r="C22" s="38">
        <v>1707.6</v>
      </c>
      <c r="D22" s="38">
        <v>7059.4</v>
      </c>
      <c r="E22" s="56">
        <v>0.11647469911965</v>
      </c>
      <c r="I22" s="70"/>
    </row>
    <row r="23" spans="1:11" x14ac:dyDescent="0.25">
      <c r="A23" s="35" t="s">
        <v>39</v>
      </c>
      <c r="B23" s="38">
        <v>901.2</v>
      </c>
      <c r="C23" s="38"/>
      <c r="D23" s="38">
        <v>901.2</v>
      </c>
      <c r="E23" s="56">
        <v>1.4873210740148199E-2</v>
      </c>
      <c r="I23" s="70"/>
    </row>
    <row r="24" spans="1:11" x14ac:dyDescent="0.25">
      <c r="A24" s="35"/>
      <c r="B24" s="34"/>
      <c r="C24" s="34"/>
      <c r="D24" s="34"/>
      <c r="E24" s="42"/>
    </row>
    <row r="25" spans="1:11" x14ac:dyDescent="0.25">
      <c r="A25" s="63" t="s">
        <v>3</v>
      </c>
      <c r="B25" s="71">
        <f>+B7+B13</f>
        <v>5063312.9116899995</v>
      </c>
      <c r="C25" s="71">
        <f>+C7+C13</f>
        <v>229944.10222999999</v>
      </c>
      <c r="D25" s="71">
        <f>+D7+D13</f>
        <v>6013902.1500000004</v>
      </c>
      <c r="E25" s="25">
        <f>+E7+E13</f>
        <v>99.999999999999957</v>
      </c>
      <c r="I25" s="31"/>
      <c r="K25" s="125"/>
    </row>
    <row r="26" spans="1:11" x14ac:dyDescent="0.25">
      <c r="A26" s="49" t="s">
        <v>25</v>
      </c>
      <c r="B26" s="130" t="str">
        <f>+"S/ "&amp;4.134</f>
        <v>S/ 4.134</v>
      </c>
      <c r="C26" s="44"/>
      <c r="D26" s="44"/>
      <c r="E26" s="60"/>
    </row>
    <row r="28" spans="1:11" x14ac:dyDescent="0.25">
      <c r="A28" s="126" t="s">
        <v>26</v>
      </c>
      <c r="B28" s="127">
        <f>+B25/D25</f>
        <v>0.84193470152985428</v>
      </c>
      <c r="C28" s="127">
        <f>1-B28</f>
        <v>0.15806529847014572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2022-03-28T20:50:57Z</dcterms:modified>
</cp:coreProperties>
</file>