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-SBS\FSD_CC\EE-FF\"/>
    </mc:Choice>
  </mc:AlternateContent>
  <xr:revisionPtr revIDLastSave="0" documentId="13_ncr:1_{B23F2CFC-B9CA-43B4-9FE2-235C65C250D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ro" sheetId="21" r:id="rId1"/>
    <sheet name="Febrero" sheetId="5" r:id="rId2"/>
    <sheet name="Marzo" sheetId="4" r:id="rId3"/>
    <sheet name="Abril" sheetId="3" r:id="rId4"/>
    <sheet name="Mayo" sheetId="7" r:id="rId5"/>
    <sheet name="Junio" sheetId="6" r:id="rId6"/>
    <sheet name="Julio" sheetId="16" r:id="rId7"/>
    <sheet name="Agosto" sheetId="17" r:id="rId8"/>
    <sheet name="Setiembre" sheetId="18" r:id="rId9"/>
    <sheet name="Octubre" sheetId="19" r:id="rId10"/>
    <sheet name="Noviembre" sheetId="20" r:id="rId11"/>
    <sheet name="Diciembre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3" l="1"/>
  <c r="E15" i="3"/>
  <c r="D15" i="3"/>
  <c r="C15" i="3"/>
  <c r="B15" i="3"/>
  <c r="B13" i="3" s="1"/>
  <c r="E13" i="3"/>
  <c r="E25" i="3" s="1"/>
  <c r="D13" i="3"/>
  <c r="D25" i="3" s="1"/>
  <c r="C13" i="3"/>
  <c r="C25" i="3" s="1"/>
  <c r="E7" i="3"/>
  <c r="D7" i="3"/>
  <c r="C7" i="3"/>
  <c r="B7" i="3"/>
  <c r="B25" i="3" s="1"/>
  <c r="B28" i="3" s="1"/>
  <c r="C28" i="3" s="1"/>
  <c r="B26" i="21"/>
  <c r="E15" i="21"/>
  <c r="E13" i="21" s="1"/>
  <c r="E25" i="21" s="1"/>
  <c r="D15" i="21"/>
  <c r="D13" i="21" s="1"/>
  <c r="D25" i="21" s="1"/>
  <c r="C15" i="21"/>
  <c r="C13" i="21" s="1"/>
  <c r="C25" i="21" s="1"/>
  <c r="B15" i="21"/>
  <c r="B13" i="21" s="1"/>
  <c r="B25" i="21" s="1"/>
  <c r="E7" i="21"/>
  <c r="D7" i="21"/>
  <c r="C7" i="21"/>
  <c r="B7" i="21"/>
  <c r="B26" i="5"/>
  <c r="E15" i="5"/>
  <c r="E13" i="5" s="1"/>
  <c r="E25" i="5" s="1"/>
  <c r="D15" i="5"/>
  <c r="D13" i="5" s="1"/>
  <c r="D25" i="5" s="1"/>
  <c r="C15" i="5"/>
  <c r="C13" i="5" s="1"/>
  <c r="C25" i="5" s="1"/>
  <c r="B15" i="5"/>
  <c r="B13" i="5" s="1"/>
  <c r="B25" i="5" s="1"/>
  <c r="B28" i="5" s="1"/>
  <c r="C28" i="5" s="1"/>
  <c r="E7" i="5"/>
  <c r="D7" i="5"/>
  <c r="C7" i="5"/>
  <c r="B7" i="5"/>
  <c r="B26" i="4"/>
  <c r="D25" i="4"/>
  <c r="C25" i="4"/>
  <c r="E15" i="4"/>
  <c r="E13" i="4" s="1"/>
  <c r="D15" i="4"/>
  <c r="C15" i="4"/>
  <c r="B15" i="4"/>
  <c r="B13" i="4" s="1"/>
  <c r="D13" i="4"/>
  <c r="C13" i="4"/>
  <c r="E7" i="4"/>
  <c r="D7" i="4"/>
  <c r="C7" i="4"/>
  <c r="B7" i="4"/>
  <c r="B26" i="7"/>
  <c r="E15" i="7"/>
  <c r="E13" i="7" s="1"/>
  <c r="D15" i="7"/>
  <c r="C15" i="7"/>
  <c r="C13" i="7" s="1"/>
  <c r="B15" i="7"/>
  <c r="D13" i="7"/>
  <c r="D25" i="7" s="1"/>
  <c r="B13" i="7"/>
  <c r="B25" i="7" s="1"/>
  <c r="B28" i="7" s="1"/>
  <c r="C28" i="7" s="1"/>
  <c r="E7" i="7"/>
  <c r="D7" i="7"/>
  <c r="C7" i="7"/>
  <c r="C25" i="7" s="1"/>
  <c r="B7" i="7"/>
  <c r="B26" i="6"/>
  <c r="E16" i="6"/>
  <c r="E14" i="6" s="1"/>
  <c r="D16" i="6"/>
  <c r="C16" i="6"/>
  <c r="B16" i="6"/>
  <c r="D14" i="6"/>
  <c r="D25" i="6" s="1"/>
  <c r="C14" i="6"/>
  <c r="C25" i="6" s="1"/>
  <c r="B14" i="6"/>
  <c r="E7" i="6"/>
  <c r="D7" i="6"/>
  <c r="C7" i="6"/>
  <c r="B7" i="6"/>
  <c r="B25" i="6" s="1"/>
  <c r="B27" i="16"/>
  <c r="E16" i="16"/>
  <c r="E14" i="16" s="1"/>
  <c r="D16" i="16"/>
  <c r="D14" i="16" s="1"/>
  <c r="C16" i="16"/>
  <c r="C14" i="16" s="1"/>
  <c r="B16" i="16"/>
  <c r="B14" i="16" s="1"/>
  <c r="E7" i="16"/>
  <c r="E26" i="16" s="1"/>
  <c r="D7" i="16"/>
  <c r="C7" i="16"/>
  <c r="C26" i="16" s="1"/>
  <c r="B7" i="16"/>
  <c r="B26" i="17"/>
  <c r="E16" i="17"/>
  <c r="E14" i="17" s="1"/>
  <c r="D16" i="17"/>
  <c r="D14" i="17" s="1"/>
  <c r="C16" i="17"/>
  <c r="C14" i="17" s="1"/>
  <c r="B16" i="17"/>
  <c r="B14" i="17" s="1"/>
  <c r="E7" i="17"/>
  <c r="E25" i="17" s="1"/>
  <c r="D7" i="17"/>
  <c r="D25" i="17" s="1"/>
  <c r="C7" i="17"/>
  <c r="C25" i="17" s="1"/>
  <c r="B7" i="17"/>
  <c r="B25" i="17" s="1"/>
  <c r="B28" i="17" s="1"/>
  <c r="C28" i="17" s="1"/>
  <c r="B27" i="18"/>
  <c r="E16" i="18"/>
  <c r="E14" i="18" s="1"/>
  <c r="D16" i="18"/>
  <c r="C16" i="18"/>
  <c r="B16" i="18"/>
  <c r="D14" i="18"/>
  <c r="D26" i="18" s="1"/>
  <c r="C14" i="18"/>
  <c r="B14" i="18"/>
  <c r="E7" i="18"/>
  <c r="D7" i="18"/>
  <c r="C7" i="18"/>
  <c r="C26" i="18" s="1"/>
  <c r="B7" i="18"/>
  <c r="B26" i="18" s="1"/>
  <c r="B27" i="19"/>
  <c r="E16" i="19"/>
  <c r="E14" i="19" s="1"/>
  <c r="D16" i="19"/>
  <c r="D14" i="19" s="1"/>
  <c r="C16" i="19"/>
  <c r="B16" i="19"/>
  <c r="C14" i="19"/>
  <c r="C26" i="19" s="1"/>
  <c r="B14" i="19"/>
  <c r="B26" i="19" s="1"/>
  <c r="E7" i="19"/>
  <c r="E26" i="19" s="1"/>
  <c r="D7" i="19"/>
  <c r="C7" i="19"/>
  <c r="B7" i="19"/>
  <c r="B27" i="20"/>
  <c r="E16" i="20"/>
  <c r="D16" i="20"/>
  <c r="C16" i="20"/>
  <c r="B16" i="20"/>
  <c r="B14" i="20" s="1"/>
  <c r="E14" i="20"/>
  <c r="E26" i="20" s="1"/>
  <c r="D14" i="20"/>
  <c r="D26" i="20" s="1"/>
  <c r="C14" i="20"/>
  <c r="C26" i="20" s="1"/>
  <c r="E7" i="20"/>
  <c r="D7" i="20"/>
  <c r="C7" i="20"/>
  <c r="B7" i="20"/>
  <c r="B27" i="15"/>
  <c r="E16" i="15"/>
  <c r="E14" i="15" s="1"/>
  <c r="D16" i="15"/>
  <c r="D14" i="15" s="1"/>
  <c r="C16" i="15"/>
  <c r="C14" i="15" s="1"/>
  <c r="B16" i="15"/>
  <c r="B14" i="15" s="1"/>
  <c r="E7" i="15"/>
  <c r="E26" i="15" s="1"/>
  <c r="D7" i="15"/>
  <c r="D26" i="15" s="1"/>
  <c r="C7" i="15"/>
  <c r="C26" i="15" s="1"/>
  <c r="B7" i="15"/>
  <c r="B28" i="21" l="1"/>
  <c r="C28" i="21" s="1"/>
  <c r="B25" i="4"/>
  <c r="B28" i="4" s="1"/>
  <c r="C28" i="4" s="1"/>
  <c r="E25" i="4"/>
  <c r="E25" i="7"/>
  <c r="B28" i="6"/>
  <c r="C28" i="6" s="1"/>
  <c r="E25" i="6"/>
  <c r="B26" i="16"/>
  <c r="D26" i="16"/>
  <c r="B29" i="18"/>
  <c r="C29" i="18" s="1"/>
  <c r="E26" i="18"/>
  <c r="D26" i="19"/>
  <c r="B29" i="19" s="1"/>
  <c r="C29" i="19" s="1"/>
  <c r="B26" i="20"/>
  <c r="B29" i="20" s="1"/>
  <c r="C29" i="20" s="1"/>
  <c r="B26" i="15"/>
  <c r="B29" i="15" s="1"/>
  <c r="C29" i="15" s="1"/>
  <c r="B29" i="16" l="1"/>
  <c r="C29" i="16" s="1"/>
</calcChain>
</file>

<file path=xl/sharedStrings.xml><?xml version="1.0" encoding="utf-8"?>
<sst xmlns="http://schemas.openxmlformats.org/spreadsheetml/2006/main" count="343" uniqueCount="43">
  <si>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</si>
  <si>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</si>
  <si>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</si>
  <si>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</si>
  <si>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</si>
  <si>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</si>
  <si>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</si>
  <si>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</si>
  <si>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</si>
  <si>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</si>
  <si>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CDBCRP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</si>
  <si>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</si>
  <si>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</si>
  <si>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</si>
  <si>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</si>
  <si>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Bonos locales</t>
  </si>
  <si>
    <t>Telefónica del Perú</t>
  </si>
  <si>
    <t>Saga Falabella</t>
  </si>
  <si>
    <t>Luz del Sur</t>
  </si>
  <si>
    <t>Ministerio de Economía y Finanzas</t>
  </si>
  <si>
    <t xml:space="preserve">Tipo de Cambio: </t>
  </si>
  <si>
    <t>Composición por monedas:</t>
  </si>
  <si>
    <t>Unacem</t>
  </si>
  <si>
    <t>Alicorp</t>
  </si>
  <si>
    <t>S/</t>
  </si>
  <si>
    <t>USD</t>
  </si>
  <si>
    <t>Enel Distribuidora</t>
  </si>
  <si>
    <t>Enel Generación</t>
  </si>
  <si>
    <t>RECURSOS AL 31 DE DICIEMBRE DEL 2022</t>
  </si>
  <si>
    <t xml:space="preserve">   CDVBCRP</t>
  </si>
  <si>
    <t>RECURSOS AL 30 DE NOVIEMBRE DEL 2022</t>
  </si>
  <si>
    <t>RECURSOS AL 31 DE OCTUBRE DEL 2022</t>
  </si>
  <si>
    <t>RECURSOS AL 30  DE SEPTIEMBRE DEL 2022</t>
  </si>
  <si>
    <t>RECURSOS AL 31  DE AGOSTO DEL 2022</t>
  </si>
  <si>
    <t>RECURSOS AL 31  DE JULIO DEL 2022</t>
  </si>
  <si>
    <t>RECURSOS AL 30  DE JUNIO DEL 2022</t>
  </si>
  <si>
    <t>RECURSOS AL 31  DE MAYO DEL 2022</t>
  </si>
  <si>
    <t>RECURSOS AL 31  DE MARZO DEL 2022</t>
  </si>
  <si>
    <t>RECURSOS AL 28  DE FEBRERO DEL 2022</t>
  </si>
  <si>
    <t>RECURSOS AL 31  DE ENERO DEL 2022</t>
  </si>
  <si>
    <t>PORTAFOLIO DEL FSD AL 30  DE ABRIL DEL 2022</t>
  </si>
  <si>
    <t>Expresado en S/</t>
  </si>
  <si>
    <t>Participación % del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</si>
</sst>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 * #,##0_ ;_ * \-#,##0_ ;_ * &quot;-&quot;_ ;_ @_ "/>
    <numFmt numFmtId="165" formatCode="_ * #,##0.00_ ;_ * \-#,##0.00_ ;_ * &quot;-&quot;??_ ;_ @_ "/>
    <numFmt numFmtId="166" formatCode="_(* #,##0.0_);_(* \(#,##0.0\);_(* &quot;-&quot;??_);_(@_)"/>
    <numFmt numFmtId="167" formatCode="_ * #,##0.0_ ;_ * \-#,##0.0_ ;_ * &quot;-&quot;?_ ;_ @_ "/>
    <numFmt numFmtId="168" formatCode="#,##0.0_ ;\-#,##0.0\ "/>
    <numFmt numFmtId="169" formatCode="#,##0.0"/>
    <numFmt numFmtId="170" formatCode="_ * #,##0.0_ ;_ * \-#,##0.0_ ;_ * &quot;-&quot;_ ;_ @_ "/>
    <numFmt numFmtId="171" formatCode="_ * #,##0.0_ ;_ * \-#,##0.0_ ;_ * &quot;-&quot;??_ ;_ @_ "/>
    <numFmt numFmtId="172" formatCode="_ * #,##0_ ;_ * \-#,##0_ ;_ * &quot;-&quot;??_ ;_ @_ "/>
    <numFmt numFmtId="173" formatCode="_ * #,##0.00_ ;_ * \-#,##0.00_ ;_ * &quot;-&quot;_ ;_ @_ "/>
    <numFmt numFmtId="174" formatCode="&quot;S/.&quot;\ #,##0.000"/>
    <numFmt numFmtId="175" formatCode="0.0%"/>
    <numFmt numFmtId="176" formatCode="_(* #,##0_);_(* \(#,##0\);_(* &quot;-&quot;??_);_(@_)"/>
    <numFmt numFmtId="177" formatCode="_(* #,##0.0000_);_(* \(#,##0.0000\);_(* &quot;-&quot;??_);_(@_)"/>
    <numFmt numFmtId="178" formatCode="&quot;S/&quot;\ #,##0.000;[Red]&quot;S/&quot;\ \-#,##0.000"/>
    <numFmt numFmtId="179" formatCode="_(* #,##0.000_);_(* \(#,##0.000\);_(* &quot;-&quot;??_);_(@_)"/>
    <numFmt numFmtId="182" formatCode="#,##0_ ;\-#,##0\ "/>
    <numFmt numFmtId="183" formatCode="&quot;S/.&quot;\ #,##0.00000"/>
    <numFmt numFmtId="184" formatCode="&quot;S/.&quot;\ #,##0.0000"/>
    <numFmt numFmtId="18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u val="singleAccounting"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15" applyNumberFormat="0" applyAlignment="0" applyProtection="0"/>
    <xf numFmtId="0" fontId="21" fillId="30" borderId="18" applyNumberFormat="0" applyAlignment="0" applyProtection="0"/>
    <xf numFmtId="0" fontId="23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7" fillId="32" borderId="15" applyNumberFormat="0" applyAlignment="0" applyProtection="0"/>
    <xf numFmtId="0" fontId="20" fillId="0" borderId="17" applyNumberFormat="0" applyFill="0" applyAlignment="0" applyProtection="0"/>
    <xf numFmtId="0" fontId="1" fillId="33" borderId="19" applyNumberFormat="0" applyFont="0" applyAlignment="0" applyProtection="0"/>
    <xf numFmtId="0" fontId="18" fillId="29" borderId="1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" fontId="4" fillId="2" borderId="0" xfId="0" applyNumberFormat="1" applyFont="1" applyFill="1" applyBorder="1"/>
    <xf numFmtId="0" fontId="7" fillId="3" borderId="0" xfId="0" applyFont="1" applyFill="1" applyBorder="1"/>
    <xf numFmtId="3" fontId="8" fillId="3" borderId="0" xfId="1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66" fontId="5" fillId="2" borderId="0" xfId="1" applyNumberFormat="1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9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164" fontId="9" fillId="3" borderId="0" xfId="0" applyNumberFormat="1" applyFont="1" applyFill="1" applyBorder="1"/>
    <xf numFmtId="169" fontId="8" fillId="3" borderId="0" xfId="1" applyNumberFormat="1" applyFont="1" applyFill="1" applyBorder="1"/>
    <xf numFmtId="171" fontId="6" fillId="2" borderId="0" xfId="0" applyNumberFormat="1" applyFont="1" applyFill="1" applyBorder="1" applyAlignment="1">
      <alignment horizontal="right"/>
    </xf>
    <xf numFmtId="173" fontId="5" fillId="2" borderId="0" xfId="0" applyNumberFormat="1" applyFont="1" applyFill="1" applyBorder="1"/>
    <xf numFmtId="0" fontId="11" fillId="2" borderId="0" xfId="0" applyFont="1" applyFill="1" applyBorder="1"/>
    <xf numFmtId="174" fontId="4" fillId="2" borderId="0" xfId="0" applyNumberFormat="1" applyFont="1" applyFill="1" applyBorder="1"/>
    <xf numFmtId="4" fontId="4" fillId="2" borderId="0" xfId="0" applyNumberFormat="1" applyFont="1" applyFill="1" applyBorder="1"/>
    <xf numFmtId="9" fontId="0" fillId="0" borderId="0" xfId="0" applyNumberFormat="1" applyBorder="1"/>
    <xf numFmtId="176" fontId="1" fillId="0" borderId="0" xfId="1" applyNumberFormat="1" applyFont="1" applyBorder="1"/>
    <xf numFmtId="176" fontId="5" fillId="2" borderId="0" xfId="1" applyNumberFormat="1" applyFont="1" applyFill="1" applyBorder="1"/>
    <xf numFmtId="175" fontId="1" fillId="0" borderId="0" xfId="41" applyNumberFormat="1" applyFont="1" applyBorder="1"/>
    <xf numFmtId="166" fontId="5" fillId="2" borderId="11" xfId="1" applyNumberFormat="1" applyFont="1" applyFill="1" applyBorder="1"/>
    <xf numFmtId="164" fontId="0" fillId="0" borderId="0" xfId="0" applyNumberFormat="1"/>
    <xf numFmtId="0" fontId="0" fillId="0" borderId="0" xfId="0"/>
    <xf numFmtId="176" fontId="0" fillId="0" borderId="0" xfId="0" applyNumberFormat="1"/>
    <xf numFmtId="3" fontId="6" fillId="2" borderId="6" xfId="0" applyNumberFormat="1" applyFont="1" applyFill="1" applyBorder="1"/>
    <xf numFmtId="3" fontId="6" fillId="2" borderId="2" xfId="0" applyNumberFormat="1" applyFont="1" applyFill="1" applyBorder="1"/>
    <xf numFmtId="0" fontId="6" fillId="2" borderId="2" xfId="0" applyFont="1" applyFill="1" applyBorder="1"/>
    <xf numFmtId="164" fontId="6" fillId="2" borderId="6" xfId="0" applyNumberFormat="1" applyFont="1" applyFill="1" applyBorder="1"/>
    <xf numFmtId="164" fontId="6" fillId="2" borderId="2" xfId="0" applyNumberFormat="1" applyFont="1" applyFill="1" applyBorder="1"/>
    <xf numFmtId="167" fontId="6" fillId="2" borderId="6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/>
    <xf numFmtId="169" fontId="6" fillId="2" borderId="2" xfId="0" applyNumberFormat="1" applyFont="1" applyFill="1" applyBorder="1"/>
    <xf numFmtId="0" fontId="4" fillId="2" borderId="6" xfId="0" applyFont="1" applyFill="1" applyBorder="1"/>
    <xf numFmtId="3" fontId="4" fillId="2" borderId="0" xfId="0" applyNumberFormat="1" applyFont="1" applyFill="1"/>
    <xf numFmtId="169" fontId="6" fillId="2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4" fillId="2" borderId="2" xfId="0" applyFont="1" applyFill="1" applyBorder="1"/>
    <xf numFmtId="4" fontId="6" fillId="2" borderId="6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4" fillId="2" borderId="0" xfId="0" applyNumberFormat="1" applyFont="1" applyFill="1"/>
    <xf numFmtId="0" fontId="5" fillId="2" borderId="1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2" borderId="2" xfId="0" quotePrefix="1" applyFont="1" applyFill="1" applyBorder="1"/>
    <xf numFmtId="168" fontId="6" fillId="2" borderId="6" xfId="0" applyNumberFormat="1" applyFont="1" applyFill="1" applyBorder="1" applyAlignment="1">
      <alignment horizontal="right"/>
    </xf>
    <xf numFmtId="169" fontId="8" fillId="3" borderId="6" xfId="1" applyNumberFormat="1" applyFont="1" applyFill="1" applyBorder="1"/>
    <xf numFmtId="176" fontId="1" fillId="0" borderId="0" xfId="1" applyNumberFormat="1" applyFont="1"/>
    <xf numFmtId="164" fontId="5" fillId="2" borderId="11" xfId="0" applyNumberFormat="1" applyFont="1" applyFill="1" applyBorder="1"/>
    <xf numFmtId="0" fontId="0" fillId="0" borderId="0" xfId="0" applyBorder="1"/>
    <xf numFmtId="3" fontId="4" fillId="2" borderId="2" xfId="0" applyNumberFormat="1" applyFont="1" applyFill="1" applyBorder="1"/>
    <xf numFmtId="3" fontId="5" fillId="2" borderId="1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3" fontId="5" fillId="2" borderId="8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6" fillId="2" borderId="2" xfId="0" quotePrefix="1" applyNumberFormat="1" applyFont="1" applyFill="1" applyBorder="1"/>
    <xf numFmtId="3" fontId="6" fillId="2" borderId="9" xfId="0" applyNumberFormat="1" applyFont="1" applyFill="1" applyBorder="1"/>
    <xf numFmtId="3" fontId="6" fillId="2" borderId="1" xfId="0" applyNumberFormat="1" applyFont="1" applyFill="1" applyBorder="1"/>
    <xf numFmtId="3" fontId="6" fillId="2" borderId="3" xfId="0" applyNumberFormat="1" applyFont="1" applyFill="1" applyBorder="1"/>
    <xf numFmtId="3" fontId="11" fillId="2" borderId="0" xfId="0" applyNumberFormat="1" applyFont="1" applyFill="1"/>
    <xf numFmtId="3" fontId="0" fillId="0" borderId="0" xfId="0" applyNumberFormat="1"/>
    <xf numFmtId="172" fontId="10" fillId="0" borderId="0" xfId="0" applyNumberFormat="1" applyFont="1" applyBorder="1"/>
    <xf numFmtId="169" fontId="6" fillId="2" borderId="0" xfId="0" applyNumberFormat="1" applyFont="1" applyFill="1" applyBorder="1"/>
    <xf numFmtId="0" fontId="9" fillId="2" borderId="0" xfId="0" applyFont="1" applyFill="1" applyBorder="1"/>
    <xf numFmtId="164" fontId="9" fillId="2" borderId="0" xfId="0" applyNumberFormat="1" applyFont="1" applyFill="1" applyBorder="1"/>
    <xf numFmtId="0" fontId="6" fillId="2" borderId="0" xfId="0" quotePrefix="1" applyFont="1" applyFill="1" applyBorder="1"/>
    <xf numFmtId="4" fontId="6" fillId="2" borderId="0" xfId="0" applyNumberFormat="1" applyFont="1" applyFill="1" applyBorder="1"/>
    <xf numFmtId="165" fontId="5" fillId="2" borderId="0" xfId="1" applyFont="1" applyFill="1" applyBorder="1"/>
    <xf numFmtId="178" fontId="4" fillId="2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9" fontId="1" fillId="0" borderId="0" xfId="41" applyNumberFormat="1" applyFont="1" applyBorder="1"/>
    <xf numFmtId="9" fontId="1" fillId="0" borderId="0" xfId="41" applyFont="1" applyBorder="1"/>
    <xf numFmtId="4" fontId="0" fillId="0" borderId="0" xfId="0" applyNumberFormat="1" applyBorder="1"/>
    <xf numFmtId="170" fontId="5" fillId="2" borderId="0" xfId="0" applyNumberFormat="1" applyFont="1" applyFill="1" applyBorder="1"/>
    <xf numFmtId="170" fontId="0" fillId="0" borderId="0" xfId="0" applyNumberFormat="1" applyBorder="1"/>
    <xf numFmtId="176" fontId="0" fillId="0" borderId="0" xfId="0" applyNumberFormat="1" applyBorder="1"/>
    <xf numFmtId="177" fontId="1" fillId="0" borderId="0" xfId="1" applyNumberFormat="1" applyFont="1" applyBorder="1"/>
    <xf numFmtId="165" fontId="1" fillId="0" borderId="0" xfId="1" applyNumberFormat="1" applyFont="1" applyBorder="1"/>
    <xf numFmtId="164" fontId="5" fillId="3" borderId="6" xfId="0" applyNumberFormat="1" applyFont="1" applyFill="1" applyBorder="1"/>
    <xf numFmtId="167" fontId="5" fillId="3" borderId="6" xfId="0" applyNumberFormat="1" applyFont="1" applyFill="1" applyBorder="1"/>
    <xf numFmtId="0" fontId="5" fillId="3" borderId="2" xfId="0" applyFont="1" applyFill="1" applyBorder="1"/>
    <xf numFmtId="0" fontId="9" fillId="3" borderId="2" xfId="0" applyFont="1" applyFill="1" applyBorder="1" applyAlignment="1">
      <alignment wrapText="1"/>
    </xf>
    <xf numFmtId="3" fontId="9" fillId="3" borderId="6" xfId="0" applyNumberFormat="1" applyFont="1" applyFill="1" applyBorder="1"/>
    <xf numFmtId="166" fontId="1" fillId="0" borderId="0" xfId="1" applyNumberFormat="1" applyFont="1"/>
    <xf numFmtId="0" fontId="0" fillId="3" borderId="0" xfId="0" applyFill="1"/>
    <xf numFmtId="175" fontId="1" fillId="3" borderId="0" xfId="41" applyNumberFormat="1" applyFont="1" applyFill="1" applyAlignment="1">
      <alignment horizontal="right"/>
    </xf>
    <xf numFmtId="164" fontId="5" fillId="2" borderId="4" xfId="0" applyNumberFormat="1" applyFont="1" applyFill="1" applyBorder="1"/>
    <xf numFmtId="166" fontId="0" fillId="0" borderId="0" xfId="0" applyNumberFormat="1"/>
    <xf numFmtId="0" fontId="4" fillId="2" borderId="0" xfId="0" applyFont="1" applyFill="1"/>
    <xf numFmtId="169" fontId="6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3" fontId="5" fillId="34" borderId="0" xfId="0" applyNumberFormat="1" applyFont="1" applyFill="1" applyBorder="1"/>
    <xf numFmtId="169" fontId="5" fillId="34" borderId="0" xfId="0" applyNumberFormat="1" applyFont="1" applyFill="1" applyBorder="1"/>
    <xf numFmtId="179" fontId="4" fillId="34" borderId="0" xfId="1" applyNumberFormat="1" applyFont="1" applyFill="1" applyBorder="1" applyAlignment="1">
      <alignment horizontal="right"/>
    </xf>
    <xf numFmtId="0" fontId="0" fillId="3" borderId="0" xfId="0" applyFill="1" applyBorder="1"/>
    <xf numFmtId="175" fontId="1" fillId="3" borderId="0" xfId="41" applyNumberFormat="1" applyFont="1" applyFill="1" applyBorder="1"/>
    <xf numFmtId="3" fontId="11" fillId="2" borderId="0" xfId="0" applyNumberFormat="1" applyFont="1" applyFill="1" applyBorder="1"/>
    <xf numFmtId="169" fontId="4" fillId="2" borderId="0" xfId="0" applyNumberFormat="1" applyFont="1" applyFill="1" applyBorder="1"/>
    <xf numFmtId="3" fontId="0" fillId="0" borderId="0" xfId="0" applyNumberFormat="1" applyBorder="1"/>
    <xf numFmtId="169" fontId="0" fillId="0" borderId="0" xfId="0" applyNumberFormat="1" applyBorder="1"/>
    <xf numFmtId="174" fontId="4" fillId="2" borderId="0" xfId="0" applyNumberFormat="1" applyFont="1" applyFill="1" applyBorder="1" applyAlignment="1">
      <alignment horizontal="center"/>
    </xf>
    <xf numFmtId="175" fontId="1" fillId="3" borderId="0" xfId="41" applyNumberFormat="1" applyFont="1" applyFill="1" applyBorder="1" applyAlignment="1">
      <alignment horizontal="center"/>
    </xf>
    <xf numFmtId="176" fontId="1" fillId="3" borderId="0" xfId="1" applyNumberFormat="1" applyFont="1" applyFill="1" applyBorder="1"/>
    <xf numFmtId="166" fontId="1" fillId="3" borderId="0" xfId="1" applyNumberFormat="1" applyFont="1" applyFill="1" applyBorder="1"/>
    <xf numFmtId="175" fontId="1" fillId="3" borderId="0" xfId="41" applyNumberFormat="1" applyFont="1" applyFill="1" applyBorder="1" applyAlignment="1">
      <alignment horizontal="right"/>
    </xf>
    <xf numFmtId="166" fontId="1" fillId="0" borderId="0" xfId="1" applyNumberFormat="1" applyFont="1" applyBorder="1"/>
    <xf numFmtId="3" fontId="1" fillId="0" borderId="0" xfId="1" applyNumberFormat="1" applyFont="1" applyBorder="1"/>
    <xf numFmtId="3" fontId="5" fillId="2" borderId="2" xfId="0" applyNumberFormat="1" applyFont="1" applyFill="1" applyBorder="1"/>
    <xf numFmtId="3" fontId="5" fillId="2" borderId="6" xfId="0" applyNumberFormat="1" applyFont="1" applyFill="1" applyBorder="1"/>
    <xf numFmtId="169" fontId="5" fillId="2" borderId="6" xfId="1" applyNumberFormat="1" applyFont="1" applyFill="1" applyBorder="1"/>
    <xf numFmtId="1" fontId="6" fillId="2" borderId="2" xfId="0" applyNumberFormat="1" applyFont="1" applyFill="1" applyBorder="1"/>
    <xf numFmtId="166" fontId="6" fillId="2" borderId="6" xfId="1" applyNumberFormat="1" applyFont="1" applyFill="1" applyBorder="1" applyAlignment="1">
      <alignment horizontal="right"/>
    </xf>
    <xf numFmtId="182" fontId="6" fillId="2" borderId="6" xfId="0" applyNumberFormat="1" applyFont="1" applyFill="1" applyBorder="1"/>
    <xf numFmtId="166" fontId="5" fillId="2" borderId="6" xfId="1" applyNumberFormat="1" applyFont="1" applyFill="1" applyBorder="1"/>
    <xf numFmtId="3" fontId="9" fillId="2" borderId="2" xfId="0" applyNumberFormat="1" applyFont="1" applyFill="1" applyBorder="1" applyAlignment="1">
      <alignment wrapText="1"/>
    </xf>
    <xf numFmtId="3" fontId="9" fillId="2" borderId="6" xfId="0" applyNumberFormat="1" applyFont="1" applyFill="1" applyBorder="1"/>
    <xf numFmtId="169" fontId="9" fillId="2" borderId="6" xfId="0" applyNumberFormat="1" applyFont="1" applyFill="1" applyBorder="1"/>
    <xf numFmtId="3" fontId="5" fillId="2" borderId="11" xfId="0" applyNumberFormat="1" applyFont="1" applyFill="1" applyBorder="1"/>
    <xf numFmtId="169" fontId="5" fillId="2" borderId="11" xfId="0" applyNumberFormat="1" applyFont="1" applyFill="1" applyBorder="1"/>
    <xf numFmtId="170" fontId="0" fillId="0" borderId="0" xfId="0" applyNumberFormat="1"/>
    <xf numFmtId="183" fontId="4" fillId="2" borderId="0" xfId="0" applyNumberFormat="1" applyFont="1" applyFill="1" applyAlignment="1">
      <alignment horizontal="right"/>
    </xf>
    <xf numFmtId="172" fontId="1" fillId="0" borderId="0" xfId="1" applyNumberFormat="1" applyFont="1"/>
    <xf numFmtId="9" fontId="1" fillId="3" borderId="0" xfId="41" applyFont="1" applyFill="1" applyAlignment="1">
      <alignment horizontal="right"/>
    </xf>
    <xf numFmtId="182" fontId="0" fillId="0" borderId="0" xfId="0" applyNumberFormat="1"/>
    <xf numFmtId="184" fontId="4" fillId="2" borderId="0" xfId="0" applyNumberFormat="1" applyFont="1" applyFill="1" applyAlignment="1">
      <alignment horizontal="right"/>
    </xf>
    <xf numFmtId="182" fontId="6" fillId="2" borderId="2" xfId="0" applyNumberFormat="1" applyFont="1" applyFill="1" applyBorder="1"/>
    <xf numFmtId="169" fontId="6" fillId="2" borderId="6" xfId="1" applyNumberFormat="1" applyFont="1" applyFill="1" applyBorder="1" applyAlignment="1">
      <alignment horizontal="right"/>
    </xf>
    <xf numFmtId="166" fontId="6" fillId="2" borderId="2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/>
    <xf numFmtId="1" fontId="5" fillId="2" borderId="1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1" fontId="6" fillId="2" borderId="7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 wrapText="1"/>
    </xf>
    <xf numFmtId="1" fontId="5" fillId="3" borderId="6" xfId="0" applyNumberFormat="1" applyFont="1" applyFill="1" applyBorder="1"/>
    <xf numFmtId="185" fontId="5" fillId="3" borderId="6" xfId="0" applyNumberFormat="1" applyFont="1" applyFill="1" applyBorder="1"/>
    <xf numFmtId="176" fontId="6" fillId="2" borderId="6" xfId="1" applyNumberFormat="1" applyFont="1" applyFill="1" applyBorder="1"/>
    <xf numFmtId="185" fontId="6" fillId="2" borderId="6" xfId="0" applyNumberFormat="1" applyFont="1" applyFill="1" applyBorder="1" applyAlignment="1">
      <alignment horizontal="right"/>
    </xf>
    <xf numFmtId="1" fontId="6" fillId="2" borderId="6" xfId="1" applyNumberFormat="1" applyFont="1" applyFill="1" applyBorder="1"/>
    <xf numFmtId="176" fontId="5" fillId="3" borderId="6" xfId="1" applyNumberFormat="1" applyFont="1" applyFill="1" applyBorder="1"/>
    <xf numFmtId="1" fontId="5" fillId="3" borderId="6" xfId="1" applyNumberFormat="1" applyFont="1" applyFill="1" applyBorder="1"/>
    <xf numFmtId="1" fontId="9" fillId="3" borderId="6" xfId="0" applyNumberFormat="1" applyFont="1" applyFill="1" applyBorder="1"/>
    <xf numFmtId="185" fontId="8" fillId="3" borderId="6" xfId="1" applyNumberFormat="1" applyFont="1" applyFill="1" applyBorder="1"/>
    <xf numFmtId="176" fontId="6" fillId="2" borderId="2" xfId="1" applyNumberFormat="1" applyFont="1" applyFill="1" applyBorder="1"/>
    <xf numFmtId="185" fontId="6" fillId="2" borderId="2" xfId="0" applyNumberFormat="1" applyFont="1" applyFill="1" applyBorder="1" applyAlignment="1">
      <alignment horizontal="right"/>
    </xf>
    <xf numFmtId="1" fontId="6" fillId="2" borderId="2" xfId="0" quotePrefix="1" applyNumberFormat="1" applyFont="1" applyFill="1" applyBorder="1"/>
    <xf numFmtId="176" fontId="6" fillId="2" borderId="8" xfId="1" applyNumberFormat="1" applyFont="1" applyFill="1" applyBorder="1"/>
    <xf numFmtId="185" fontId="6" fillId="2" borderId="8" xfId="0" applyNumberFormat="1" applyFont="1" applyFill="1" applyBorder="1" applyAlignment="1">
      <alignment horizontal="right"/>
    </xf>
    <xf numFmtId="176" fontId="5" fillId="2" borderId="4" xfId="1" applyNumberFormat="1" applyFont="1" applyFill="1" applyBorder="1"/>
    <xf numFmtId="185" fontId="5" fillId="2" borderId="11" xfId="1" applyNumberFormat="1" applyFont="1" applyFill="1" applyBorder="1"/>
    <xf numFmtId="1" fontId="11" fillId="2" borderId="0" xfId="0" applyNumberFormat="1" applyFont="1" applyFill="1"/>
    <xf numFmtId="1" fontId="4" fillId="2" borderId="0" xfId="0" applyNumberFormat="1" applyFont="1" applyFill="1"/>
    <xf numFmtId="1" fontId="0" fillId="0" borderId="0" xfId="0" applyNumberFormat="1"/>
    <xf numFmtId="3" fontId="4" fillId="2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right"/>
    </xf>
    <xf numFmtId="3" fontId="10" fillId="0" borderId="0" xfId="0" applyNumberFormat="1" applyFont="1"/>
    <xf numFmtId="3" fontId="6" fillId="2" borderId="8" xfId="0" applyNumberFormat="1" applyFont="1" applyFill="1" applyBorder="1" applyAlignment="1">
      <alignment horizontal="right"/>
    </xf>
    <xf numFmtId="174" fontId="4" fillId="2" borderId="0" xfId="0" applyNumberFormat="1" applyFont="1" applyFill="1" applyAlignment="1">
      <alignment horizontal="right"/>
    </xf>
    <xf numFmtId="165" fontId="6" fillId="2" borderId="2" xfId="1" applyFont="1" applyFill="1" applyBorder="1"/>
    <xf numFmtId="165" fontId="6" fillId="2" borderId="6" xfId="1" applyFont="1" applyFill="1" applyBorder="1"/>
    <xf numFmtId="165" fontId="6" fillId="2" borderId="9" xfId="1" applyFont="1" applyFill="1" applyBorder="1"/>
    <xf numFmtId="165" fontId="6" fillId="2" borderId="1" xfId="1" applyFont="1" applyFill="1" applyBorder="1"/>
    <xf numFmtId="165" fontId="6" fillId="2" borderId="3" xfId="1" applyFont="1" applyFill="1" applyBorder="1"/>
    <xf numFmtId="0" fontId="6" fillId="2" borderId="8" xfId="0" applyFont="1" applyFill="1" applyBorder="1" applyAlignment="1">
      <alignment horizontal="center" wrapText="1"/>
    </xf>
    <xf numFmtId="3" fontId="6" fillId="2" borderId="8" xfId="0" applyNumberFormat="1" applyFont="1" applyFill="1" applyBorder="1"/>
    <xf numFmtId="169" fontId="6" fillId="2" borderId="8" xfId="0" applyNumberFormat="1" applyFont="1" applyFill="1" applyBorder="1"/>
  </cellXfs>
  <cellStyles count="4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1" builtinId="3"/>
    <cellStyle name="Normal" xfId="0" builtinId="0"/>
    <cellStyle name="Note" xfId="37" xr:uid="{00000000-0005-0000-0000-000025000000}"/>
    <cellStyle name="Output" xfId="38" xr:uid="{00000000-0005-0000-0000-000026000000}"/>
    <cellStyle name="Porcentaje" xfId="41" builtinId="5"/>
    <cellStyle name="Title" xfId="39" xr:uid="{00000000-0005-0000-0000-000028000000}"/>
    <cellStyle name="Warning Text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selection sqref="A1:E28"/>
    </sheetView>
  </sheetViews>
  <sheetFormatPr baseColWidth="10" defaultRowHeight="15" x14ac:dyDescent="0.25"/>
  <cols>
    <col min="1" max="1" width="35.7109375" style="57" customWidth="1"/>
    <col min="2" max="2" width="13.7109375" style="57" customWidth="1"/>
    <col min="3" max="3" width="16.28515625" style="57" customWidth="1"/>
    <col min="4" max="16384" width="11.42578125" style="57"/>
  </cols>
  <sheetData>
    <row r="1" spans="1:5" ht="15.75" x14ac:dyDescent="0.25">
      <c r="A1" s="100" t="s">
        <v>39</v>
      </c>
      <c r="B1" s="100"/>
      <c r="C1" s="100"/>
      <c r="D1" s="100"/>
      <c r="E1" s="100"/>
    </row>
    <row r="2" spans="1:5" x14ac:dyDescent="0.25">
      <c r="A2" s="101" t="s">
        <v>0</v>
      </c>
      <c r="B2" s="101"/>
      <c r="C2" s="101"/>
      <c r="D2" s="101"/>
      <c r="E2" s="101"/>
    </row>
    <row r="3" spans="1:5" x14ac:dyDescent="0.25">
      <c r="A3" s="102"/>
      <c r="B3" s="102"/>
      <c r="C3" s="102"/>
      <c r="D3" s="102"/>
      <c r="E3" s="102"/>
    </row>
    <row r="4" spans="1:5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5" x14ac:dyDescent="0.25">
      <c r="A5" s="48" t="s">
        <v>4</v>
      </c>
      <c r="B5" s="38"/>
      <c r="C5" s="38"/>
      <c r="D5" s="105" t="s">
        <v>5</v>
      </c>
      <c r="E5" s="47"/>
    </row>
    <row r="6" spans="1:5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5" x14ac:dyDescent="0.25">
      <c r="A7" s="36" t="s">
        <v>9</v>
      </c>
      <c r="B7" s="88">
        <f>SUM(B8:B11)</f>
        <v>4929390.7040200001</v>
      </c>
      <c r="C7" s="88">
        <f>SUM(C8:C11)</f>
        <v>245135.21256000001</v>
      </c>
      <c r="D7" s="88">
        <f>SUM(D8:D11)</f>
        <v>5871445.3258880805</v>
      </c>
      <c r="E7" s="89">
        <f>SUM(E8:E11)</f>
        <v>93.206459243301637</v>
      </c>
    </row>
    <row r="8" spans="1:5" x14ac:dyDescent="0.25">
      <c r="A8" s="31" t="s">
        <v>11</v>
      </c>
      <c r="B8" s="32">
        <v>2315567.6703600003</v>
      </c>
      <c r="C8" s="32">
        <v>244471.94680000001</v>
      </c>
      <c r="D8" s="32">
        <v>3255073.3619124005</v>
      </c>
      <c r="E8" s="34">
        <v>51.672773193226561</v>
      </c>
    </row>
    <row r="9" spans="1:5" x14ac:dyDescent="0.25">
      <c r="A9" s="31" t="s">
        <v>12</v>
      </c>
      <c r="B9" s="32">
        <v>1581378.9836600001</v>
      </c>
      <c r="C9" s="32">
        <v>663.26576</v>
      </c>
      <c r="D9" s="32">
        <v>1583927.9139756802</v>
      </c>
      <c r="E9" s="34">
        <v>25.144117736627653</v>
      </c>
    </row>
    <row r="10" spans="1:5" x14ac:dyDescent="0.25">
      <c r="A10" s="31" t="s">
        <v>10</v>
      </c>
      <c r="B10" s="32">
        <v>1032443.05</v>
      </c>
      <c r="C10" s="32"/>
      <c r="D10" s="32">
        <v>1032443.05</v>
      </c>
      <c r="E10" s="34">
        <v>16.389552438913292</v>
      </c>
    </row>
    <row r="11" spans="1:5" x14ac:dyDescent="0.25">
      <c r="A11" s="31" t="s">
        <v>13</v>
      </c>
      <c r="B11" s="32">
        <v>1</v>
      </c>
      <c r="C11" s="32"/>
      <c r="D11" s="32">
        <v>1</v>
      </c>
      <c r="E11" s="53">
        <v>1.587453413426851E-5</v>
      </c>
    </row>
    <row r="12" spans="1:5" x14ac:dyDescent="0.25">
      <c r="A12" s="31"/>
      <c r="B12" s="29"/>
      <c r="C12" s="29"/>
      <c r="D12" s="29"/>
      <c r="E12" s="40"/>
    </row>
    <row r="13" spans="1:5" x14ac:dyDescent="0.25">
      <c r="A13" s="90" t="s">
        <v>14</v>
      </c>
      <c r="B13" s="88">
        <f>+B15</f>
        <v>421609.50062000001</v>
      </c>
      <c r="C13" s="88">
        <f>+C15</f>
        <v>1650.4380000000001</v>
      </c>
      <c r="D13" s="88">
        <f>+D15</f>
        <v>427952.13385400001</v>
      </c>
      <c r="E13" s="89">
        <f>+E15</f>
        <v>6.7935407566983699</v>
      </c>
    </row>
    <row r="14" spans="1:5" x14ac:dyDescent="0.25">
      <c r="A14" s="31"/>
      <c r="B14" s="29"/>
      <c r="C14" s="29"/>
      <c r="D14" s="29"/>
      <c r="E14" s="43"/>
    </row>
    <row r="15" spans="1:5" ht="16.5" x14ac:dyDescent="0.35">
      <c r="A15" s="91" t="s">
        <v>15</v>
      </c>
      <c r="B15" s="92">
        <f>SUM(B16:B23)</f>
        <v>421609.50062000001</v>
      </c>
      <c r="C15" s="92">
        <f>SUM(C16:C23)</f>
        <v>1650.4380000000001</v>
      </c>
      <c r="D15" s="92">
        <f>SUM(D16:D23)</f>
        <v>427952.13385400001</v>
      </c>
      <c r="E15" s="54">
        <f>SUM(E16:E23)</f>
        <v>6.7935407566983699</v>
      </c>
    </row>
    <row r="16" spans="1:5" x14ac:dyDescent="0.25">
      <c r="A16" s="31" t="s">
        <v>19</v>
      </c>
      <c r="B16" s="33">
        <v>173846.50959999999</v>
      </c>
      <c r="C16" s="33"/>
      <c r="D16" s="33">
        <v>173846.50959999999</v>
      </c>
      <c r="E16" s="46">
        <v>2.7597323507686382</v>
      </c>
    </row>
    <row r="17" spans="1:5" x14ac:dyDescent="0.25">
      <c r="A17" s="31" t="s">
        <v>16</v>
      </c>
      <c r="B17" s="33">
        <v>87701.347650000011</v>
      </c>
      <c r="C17" s="33"/>
      <c r="D17" s="33">
        <v>87701.347650000011</v>
      </c>
      <c r="E17" s="46">
        <v>1.3922180368912744</v>
      </c>
    </row>
    <row r="18" spans="1:5" x14ac:dyDescent="0.25">
      <c r="A18" s="31" t="s">
        <v>18</v>
      </c>
      <c r="B18" s="33">
        <v>78067.07488</v>
      </c>
      <c r="C18" s="33"/>
      <c r="D18" s="33">
        <v>78067.07488</v>
      </c>
      <c r="E18" s="46">
        <v>1.2392784449450558</v>
      </c>
    </row>
    <row r="19" spans="1:5" x14ac:dyDescent="0.25">
      <c r="A19" s="31" t="s">
        <v>26</v>
      </c>
      <c r="B19" s="33">
        <v>52820.307599999993</v>
      </c>
      <c r="C19" s="33"/>
      <c r="D19" s="33">
        <v>52820.307599999993</v>
      </c>
      <c r="E19" s="46">
        <v>0.83849777597876241</v>
      </c>
    </row>
    <row r="20" spans="1:5" x14ac:dyDescent="0.25">
      <c r="A20" s="31" t="s">
        <v>23</v>
      </c>
      <c r="B20" s="33">
        <v>20890.867999999999</v>
      </c>
      <c r="C20" s="33"/>
      <c r="D20" s="33">
        <v>20890.867999999999</v>
      </c>
      <c r="E20" s="46">
        <v>0.33163279716049771</v>
      </c>
    </row>
    <row r="21" spans="1:5" x14ac:dyDescent="0.25">
      <c r="A21" s="31" t="s">
        <v>22</v>
      </c>
      <c r="B21" s="33">
        <v>7653.38789</v>
      </c>
      <c r="C21" s="33"/>
      <c r="D21" s="33">
        <v>7653.38789</v>
      </c>
      <c r="E21" s="46">
        <v>0.12149396730260224</v>
      </c>
    </row>
    <row r="22" spans="1:5" x14ac:dyDescent="0.25">
      <c r="A22" s="52" t="s">
        <v>27</v>
      </c>
      <c r="B22" s="33"/>
      <c r="C22" s="33">
        <v>1650.4380000000001</v>
      </c>
      <c r="D22" s="33">
        <v>6342.6332339999999</v>
      </c>
      <c r="E22" s="46">
        <v>0.10068634777427887</v>
      </c>
    </row>
    <row r="23" spans="1:5" x14ac:dyDescent="0.25">
      <c r="A23" s="31" t="s">
        <v>17</v>
      </c>
      <c r="B23" s="33">
        <v>630.005</v>
      </c>
      <c r="C23" s="33"/>
      <c r="D23" s="33">
        <v>630.005</v>
      </c>
      <c r="E23" s="46">
        <v>1.0001035877259833E-2</v>
      </c>
    </row>
    <row r="24" spans="1:5" x14ac:dyDescent="0.25">
      <c r="A24" s="31"/>
      <c r="B24" s="30"/>
      <c r="C24" s="30"/>
      <c r="D24" s="30"/>
      <c r="E24" s="37"/>
    </row>
    <row r="25" spans="1:5" x14ac:dyDescent="0.25">
      <c r="A25" s="50" t="s">
        <v>3</v>
      </c>
      <c r="B25" s="56">
        <f>+B13+B7</f>
        <v>5351000.2046400001</v>
      </c>
      <c r="C25" s="56">
        <f>+C13+C7</f>
        <v>246785.65056000001</v>
      </c>
      <c r="D25" s="56">
        <f>+D13+D7</f>
        <v>6299397.4597420804</v>
      </c>
      <c r="E25" s="25">
        <f>+E13+E7</f>
        <v>100</v>
      </c>
    </row>
    <row r="26" spans="1:5" x14ac:dyDescent="0.25">
      <c r="A26" s="41" t="s">
        <v>20</v>
      </c>
      <c r="B26" s="191" t="str">
        <f>+"S/ "&amp;3.843</f>
        <v>S/ 3.843</v>
      </c>
      <c r="C26" s="39"/>
      <c r="D26" s="39"/>
      <c r="E26" s="49"/>
    </row>
    <row r="27" spans="1:5" x14ac:dyDescent="0.25">
      <c r="A27" s="27"/>
      <c r="B27" s="27"/>
      <c r="C27" s="27"/>
      <c r="D27" s="27"/>
      <c r="E27" s="27"/>
    </row>
    <row r="28" spans="1:5" x14ac:dyDescent="0.25">
      <c r="A28" s="94" t="s">
        <v>21</v>
      </c>
      <c r="B28" s="95">
        <f>+B25/D25</f>
        <v>0.84944635401035462</v>
      </c>
      <c r="C28" s="95">
        <f>1-B28</f>
        <v>0.15055364598964538</v>
      </c>
      <c r="D28" s="27"/>
      <c r="E28" s="27"/>
    </row>
    <row r="29" spans="1:5" x14ac:dyDescent="0.25">
      <c r="A29" s="7"/>
      <c r="B29" s="10"/>
      <c r="C29" s="8"/>
      <c r="D29" s="8"/>
      <c r="E29" s="9"/>
    </row>
    <row r="30" spans="1:5" x14ac:dyDescent="0.25">
      <c r="A30" s="75"/>
      <c r="B30" s="10"/>
      <c r="C30" s="10"/>
      <c r="D30" s="10"/>
      <c r="E30" s="72"/>
    </row>
    <row r="31" spans="1:5" x14ac:dyDescent="0.25">
      <c r="A31" s="7"/>
      <c r="B31" s="76"/>
      <c r="C31" s="76"/>
      <c r="D31" s="76"/>
      <c r="E31" s="11"/>
    </row>
    <row r="32" spans="1:5" x14ac:dyDescent="0.25">
      <c r="A32" s="5"/>
      <c r="B32" s="115"/>
      <c r="C32" s="115"/>
      <c r="D32" s="115"/>
      <c r="E32" s="116"/>
    </row>
    <row r="33" spans="1:5" x14ac:dyDescent="0.25">
      <c r="A33" s="18"/>
      <c r="B33" s="117"/>
      <c r="C33" s="1"/>
      <c r="D33" s="1"/>
      <c r="E33" s="20"/>
    </row>
    <row r="35" spans="1:5" x14ac:dyDescent="0.25">
      <c r="A35" s="118"/>
      <c r="B35" s="119"/>
      <c r="C35" s="119"/>
      <c r="D35" s="4"/>
      <c r="E35" s="17"/>
    </row>
    <row r="36" spans="1:5" x14ac:dyDescent="0.25">
      <c r="A36" s="5"/>
      <c r="B36" s="23"/>
      <c r="C36" s="23"/>
      <c r="D36" s="23"/>
      <c r="E36" s="6"/>
    </row>
    <row r="37" spans="1:5" x14ac:dyDescent="0.25">
      <c r="A37" s="18"/>
      <c r="B37" s="19"/>
      <c r="C37" s="1"/>
      <c r="D37" s="1"/>
      <c r="E37" s="20"/>
    </row>
    <row r="38" spans="1:5" x14ac:dyDescent="0.25">
      <c r="B38" s="24"/>
    </row>
    <row r="39" spans="1:5" x14ac:dyDescent="0.25">
      <c r="B39" s="21"/>
      <c r="C39" s="21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85546875" style="27" customWidth="1"/>
    <col min="2" max="2" width="18.5703125" style="27" customWidth="1"/>
    <col min="3" max="3" width="18.42578125" style="27" customWidth="1"/>
    <col min="4" max="4" width="14.28515625" style="27" customWidth="1"/>
    <col min="5" max="5" width="13.7109375" style="27" customWidth="1"/>
    <col min="6" max="6" width="11.42578125" style="27"/>
    <col min="7" max="7" width="12.85546875" style="27" bestFit="1" customWidth="1"/>
    <col min="8" max="8" width="11.5703125" style="27" bestFit="1" customWidth="1"/>
    <col min="9" max="9" width="12.85546875" style="27" bestFit="1" customWidth="1"/>
    <col min="10" max="10" width="11.5703125" style="27" bestFit="1" customWidth="1"/>
    <col min="11" max="256" width="11.42578125" style="27"/>
    <col min="257" max="257" width="39.85546875" style="27" customWidth="1"/>
    <col min="258" max="258" width="18.5703125" style="27" customWidth="1"/>
    <col min="259" max="259" width="18.42578125" style="27" customWidth="1"/>
    <col min="260" max="260" width="14.28515625" style="27" customWidth="1"/>
    <col min="261" max="261" width="13.7109375" style="27" customWidth="1"/>
    <col min="262" max="262" width="11.42578125" style="27"/>
    <col min="263" max="263" width="12.85546875" style="27" bestFit="1" customWidth="1"/>
    <col min="264" max="264" width="11.5703125" style="27" bestFit="1" customWidth="1"/>
    <col min="265" max="265" width="12.85546875" style="27" bestFit="1" customWidth="1"/>
    <col min="266" max="266" width="11.5703125" style="27" bestFit="1" customWidth="1"/>
    <col min="267" max="512" width="11.42578125" style="27"/>
    <col min="513" max="513" width="39.85546875" style="27" customWidth="1"/>
    <col min="514" max="514" width="18.5703125" style="27" customWidth="1"/>
    <col min="515" max="515" width="18.42578125" style="27" customWidth="1"/>
    <col min="516" max="516" width="14.28515625" style="27" customWidth="1"/>
    <col min="517" max="517" width="13.7109375" style="27" customWidth="1"/>
    <col min="518" max="518" width="11.42578125" style="27"/>
    <col min="519" max="519" width="12.85546875" style="27" bestFit="1" customWidth="1"/>
    <col min="520" max="520" width="11.5703125" style="27" bestFit="1" customWidth="1"/>
    <col min="521" max="521" width="12.85546875" style="27" bestFit="1" customWidth="1"/>
    <col min="522" max="522" width="11.5703125" style="27" bestFit="1" customWidth="1"/>
    <col min="523" max="768" width="11.42578125" style="27"/>
    <col min="769" max="769" width="39.85546875" style="27" customWidth="1"/>
    <col min="770" max="770" width="18.5703125" style="27" customWidth="1"/>
    <col min="771" max="771" width="18.42578125" style="27" customWidth="1"/>
    <col min="772" max="772" width="14.28515625" style="27" customWidth="1"/>
    <col min="773" max="773" width="13.7109375" style="27" customWidth="1"/>
    <col min="774" max="774" width="11.42578125" style="27"/>
    <col min="775" max="775" width="12.85546875" style="27" bestFit="1" customWidth="1"/>
    <col min="776" max="776" width="11.5703125" style="27" bestFit="1" customWidth="1"/>
    <col min="777" max="777" width="12.85546875" style="27" bestFit="1" customWidth="1"/>
    <col min="778" max="778" width="11.5703125" style="27" bestFit="1" customWidth="1"/>
    <col min="779" max="1024" width="11.42578125" style="27"/>
    <col min="1025" max="1025" width="39.85546875" style="27" customWidth="1"/>
    <col min="1026" max="1026" width="18.5703125" style="27" customWidth="1"/>
    <col min="1027" max="1027" width="18.42578125" style="27" customWidth="1"/>
    <col min="1028" max="1028" width="14.28515625" style="27" customWidth="1"/>
    <col min="1029" max="1029" width="13.7109375" style="27" customWidth="1"/>
    <col min="1030" max="1030" width="11.42578125" style="27"/>
    <col min="1031" max="1031" width="12.85546875" style="27" bestFit="1" customWidth="1"/>
    <col min="1032" max="1032" width="11.5703125" style="27" bestFit="1" customWidth="1"/>
    <col min="1033" max="1033" width="12.85546875" style="27" bestFit="1" customWidth="1"/>
    <col min="1034" max="1034" width="11.5703125" style="27" bestFit="1" customWidth="1"/>
    <col min="1035" max="1280" width="11.42578125" style="27"/>
    <col min="1281" max="1281" width="39.85546875" style="27" customWidth="1"/>
    <col min="1282" max="1282" width="18.5703125" style="27" customWidth="1"/>
    <col min="1283" max="1283" width="18.42578125" style="27" customWidth="1"/>
    <col min="1284" max="1284" width="14.28515625" style="27" customWidth="1"/>
    <col min="1285" max="1285" width="13.7109375" style="27" customWidth="1"/>
    <col min="1286" max="1286" width="11.42578125" style="27"/>
    <col min="1287" max="1287" width="12.85546875" style="27" bestFit="1" customWidth="1"/>
    <col min="1288" max="1288" width="11.5703125" style="27" bestFit="1" customWidth="1"/>
    <col min="1289" max="1289" width="12.85546875" style="27" bestFit="1" customWidth="1"/>
    <col min="1290" max="1290" width="11.5703125" style="27" bestFit="1" customWidth="1"/>
    <col min="1291" max="1536" width="11.42578125" style="27"/>
    <col min="1537" max="1537" width="39.85546875" style="27" customWidth="1"/>
    <col min="1538" max="1538" width="18.5703125" style="27" customWidth="1"/>
    <col min="1539" max="1539" width="18.42578125" style="27" customWidth="1"/>
    <col min="1540" max="1540" width="14.28515625" style="27" customWidth="1"/>
    <col min="1541" max="1541" width="13.7109375" style="27" customWidth="1"/>
    <col min="1542" max="1542" width="11.42578125" style="27"/>
    <col min="1543" max="1543" width="12.85546875" style="27" bestFit="1" customWidth="1"/>
    <col min="1544" max="1544" width="11.5703125" style="27" bestFit="1" customWidth="1"/>
    <col min="1545" max="1545" width="12.85546875" style="27" bestFit="1" customWidth="1"/>
    <col min="1546" max="1546" width="11.5703125" style="27" bestFit="1" customWidth="1"/>
    <col min="1547" max="1792" width="11.42578125" style="27"/>
    <col min="1793" max="1793" width="39.85546875" style="27" customWidth="1"/>
    <col min="1794" max="1794" width="18.5703125" style="27" customWidth="1"/>
    <col min="1795" max="1795" width="18.42578125" style="27" customWidth="1"/>
    <col min="1796" max="1796" width="14.28515625" style="27" customWidth="1"/>
    <col min="1797" max="1797" width="13.7109375" style="27" customWidth="1"/>
    <col min="1798" max="1798" width="11.42578125" style="27"/>
    <col min="1799" max="1799" width="12.85546875" style="27" bestFit="1" customWidth="1"/>
    <col min="1800" max="1800" width="11.5703125" style="27" bestFit="1" customWidth="1"/>
    <col min="1801" max="1801" width="12.85546875" style="27" bestFit="1" customWidth="1"/>
    <col min="1802" max="1802" width="11.5703125" style="27" bestFit="1" customWidth="1"/>
    <col min="1803" max="2048" width="11.42578125" style="27"/>
    <col min="2049" max="2049" width="39.85546875" style="27" customWidth="1"/>
    <col min="2050" max="2050" width="18.5703125" style="27" customWidth="1"/>
    <col min="2051" max="2051" width="18.42578125" style="27" customWidth="1"/>
    <col min="2052" max="2052" width="14.28515625" style="27" customWidth="1"/>
    <col min="2053" max="2053" width="13.7109375" style="27" customWidth="1"/>
    <col min="2054" max="2054" width="11.42578125" style="27"/>
    <col min="2055" max="2055" width="12.85546875" style="27" bestFit="1" customWidth="1"/>
    <col min="2056" max="2056" width="11.5703125" style="27" bestFit="1" customWidth="1"/>
    <col min="2057" max="2057" width="12.85546875" style="27" bestFit="1" customWidth="1"/>
    <col min="2058" max="2058" width="11.5703125" style="27" bestFit="1" customWidth="1"/>
    <col min="2059" max="2304" width="11.42578125" style="27"/>
    <col min="2305" max="2305" width="39.85546875" style="27" customWidth="1"/>
    <col min="2306" max="2306" width="18.5703125" style="27" customWidth="1"/>
    <col min="2307" max="2307" width="18.42578125" style="27" customWidth="1"/>
    <col min="2308" max="2308" width="14.28515625" style="27" customWidth="1"/>
    <col min="2309" max="2309" width="13.7109375" style="27" customWidth="1"/>
    <col min="2310" max="2310" width="11.42578125" style="27"/>
    <col min="2311" max="2311" width="12.85546875" style="27" bestFit="1" customWidth="1"/>
    <col min="2312" max="2312" width="11.5703125" style="27" bestFit="1" customWidth="1"/>
    <col min="2313" max="2313" width="12.85546875" style="27" bestFit="1" customWidth="1"/>
    <col min="2314" max="2314" width="11.5703125" style="27" bestFit="1" customWidth="1"/>
    <col min="2315" max="2560" width="11.42578125" style="27"/>
    <col min="2561" max="2561" width="39.85546875" style="27" customWidth="1"/>
    <col min="2562" max="2562" width="18.5703125" style="27" customWidth="1"/>
    <col min="2563" max="2563" width="18.42578125" style="27" customWidth="1"/>
    <col min="2564" max="2564" width="14.28515625" style="27" customWidth="1"/>
    <col min="2565" max="2565" width="13.7109375" style="27" customWidth="1"/>
    <col min="2566" max="2566" width="11.42578125" style="27"/>
    <col min="2567" max="2567" width="12.85546875" style="27" bestFit="1" customWidth="1"/>
    <col min="2568" max="2568" width="11.5703125" style="27" bestFit="1" customWidth="1"/>
    <col min="2569" max="2569" width="12.85546875" style="27" bestFit="1" customWidth="1"/>
    <col min="2570" max="2570" width="11.5703125" style="27" bestFit="1" customWidth="1"/>
    <col min="2571" max="2816" width="11.42578125" style="27"/>
    <col min="2817" max="2817" width="39.85546875" style="27" customWidth="1"/>
    <col min="2818" max="2818" width="18.5703125" style="27" customWidth="1"/>
    <col min="2819" max="2819" width="18.42578125" style="27" customWidth="1"/>
    <col min="2820" max="2820" width="14.28515625" style="27" customWidth="1"/>
    <col min="2821" max="2821" width="13.7109375" style="27" customWidth="1"/>
    <col min="2822" max="2822" width="11.42578125" style="27"/>
    <col min="2823" max="2823" width="12.85546875" style="27" bestFit="1" customWidth="1"/>
    <col min="2824" max="2824" width="11.5703125" style="27" bestFit="1" customWidth="1"/>
    <col min="2825" max="2825" width="12.85546875" style="27" bestFit="1" customWidth="1"/>
    <col min="2826" max="2826" width="11.5703125" style="27" bestFit="1" customWidth="1"/>
    <col min="2827" max="3072" width="11.42578125" style="27"/>
    <col min="3073" max="3073" width="39.85546875" style="27" customWidth="1"/>
    <col min="3074" max="3074" width="18.5703125" style="27" customWidth="1"/>
    <col min="3075" max="3075" width="18.42578125" style="27" customWidth="1"/>
    <col min="3076" max="3076" width="14.28515625" style="27" customWidth="1"/>
    <col min="3077" max="3077" width="13.7109375" style="27" customWidth="1"/>
    <col min="3078" max="3078" width="11.42578125" style="27"/>
    <col min="3079" max="3079" width="12.85546875" style="27" bestFit="1" customWidth="1"/>
    <col min="3080" max="3080" width="11.5703125" style="27" bestFit="1" customWidth="1"/>
    <col min="3081" max="3081" width="12.85546875" style="27" bestFit="1" customWidth="1"/>
    <col min="3082" max="3082" width="11.5703125" style="27" bestFit="1" customWidth="1"/>
    <col min="3083" max="3328" width="11.42578125" style="27"/>
    <col min="3329" max="3329" width="39.85546875" style="27" customWidth="1"/>
    <col min="3330" max="3330" width="18.5703125" style="27" customWidth="1"/>
    <col min="3331" max="3331" width="18.42578125" style="27" customWidth="1"/>
    <col min="3332" max="3332" width="14.28515625" style="27" customWidth="1"/>
    <col min="3333" max="3333" width="13.7109375" style="27" customWidth="1"/>
    <col min="3334" max="3334" width="11.42578125" style="27"/>
    <col min="3335" max="3335" width="12.85546875" style="27" bestFit="1" customWidth="1"/>
    <col min="3336" max="3336" width="11.5703125" style="27" bestFit="1" customWidth="1"/>
    <col min="3337" max="3337" width="12.85546875" style="27" bestFit="1" customWidth="1"/>
    <col min="3338" max="3338" width="11.5703125" style="27" bestFit="1" customWidth="1"/>
    <col min="3339" max="3584" width="11.42578125" style="27"/>
    <col min="3585" max="3585" width="39.85546875" style="27" customWidth="1"/>
    <col min="3586" max="3586" width="18.5703125" style="27" customWidth="1"/>
    <col min="3587" max="3587" width="18.42578125" style="27" customWidth="1"/>
    <col min="3588" max="3588" width="14.28515625" style="27" customWidth="1"/>
    <col min="3589" max="3589" width="13.7109375" style="27" customWidth="1"/>
    <col min="3590" max="3590" width="11.42578125" style="27"/>
    <col min="3591" max="3591" width="12.85546875" style="27" bestFit="1" customWidth="1"/>
    <col min="3592" max="3592" width="11.5703125" style="27" bestFit="1" customWidth="1"/>
    <col min="3593" max="3593" width="12.85546875" style="27" bestFit="1" customWidth="1"/>
    <col min="3594" max="3594" width="11.5703125" style="27" bestFit="1" customWidth="1"/>
    <col min="3595" max="3840" width="11.42578125" style="27"/>
    <col min="3841" max="3841" width="39.85546875" style="27" customWidth="1"/>
    <col min="3842" max="3842" width="18.5703125" style="27" customWidth="1"/>
    <col min="3843" max="3843" width="18.42578125" style="27" customWidth="1"/>
    <col min="3844" max="3844" width="14.28515625" style="27" customWidth="1"/>
    <col min="3845" max="3845" width="13.7109375" style="27" customWidth="1"/>
    <col min="3846" max="3846" width="11.42578125" style="27"/>
    <col min="3847" max="3847" width="12.85546875" style="27" bestFit="1" customWidth="1"/>
    <col min="3848" max="3848" width="11.5703125" style="27" bestFit="1" customWidth="1"/>
    <col min="3849" max="3849" width="12.85546875" style="27" bestFit="1" customWidth="1"/>
    <col min="3850" max="3850" width="11.5703125" style="27" bestFit="1" customWidth="1"/>
    <col min="3851" max="4096" width="11.42578125" style="27"/>
    <col min="4097" max="4097" width="39.85546875" style="27" customWidth="1"/>
    <col min="4098" max="4098" width="18.5703125" style="27" customWidth="1"/>
    <col min="4099" max="4099" width="18.42578125" style="27" customWidth="1"/>
    <col min="4100" max="4100" width="14.28515625" style="27" customWidth="1"/>
    <col min="4101" max="4101" width="13.7109375" style="27" customWidth="1"/>
    <col min="4102" max="4102" width="11.42578125" style="27"/>
    <col min="4103" max="4103" width="12.85546875" style="27" bestFit="1" customWidth="1"/>
    <col min="4104" max="4104" width="11.5703125" style="27" bestFit="1" customWidth="1"/>
    <col min="4105" max="4105" width="12.85546875" style="27" bestFit="1" customWidth="1"/>
    <col min="4106" max="4106" width="11.5703125" style="27" bestFit="1" customWidth="1"/>
    <col min="4107" max="4352" width="11.42578125" style="27"/>
    <col min="4353" max="4353" width="39.85546875" style="27" customWidth="1"/>
    <col min="4354" max="4354" width="18.5703125" style="27" customWidth="1"/>
    <col min="4355" max="4355" width="18.42578125" style="27" customWidth="1"/>
    <col min="4356" max="4356" width="14.28515625" style="27" customWidth="1"/>
    <col min="4357" max="4357" width="13.7109375" style="27" customWidth="1"/>
    <col min="4358" max="4358" width="11.42578125" style="27"/>
    <col min="4359" max="4359" width="12.85546875" style="27" bestFit="1" customWidth="1"/>
    <col min="4360" max="4360" width="11.5703125" style="27" bestFit="1" customWidth="1"/>
    <col min="4361" max="4361" width="12.85546875" style="27" bestFit="1" customWidth="1"/>
    <col min="4362" max="4362" width="11.5703125" style="27" bestFit="1" customWidth="1"/>
    <col min="4363" max="4608" width="11.42578125" style="27"/>
    <col min="4609" max="4609" width="39.85546875" style="27" customWidth="1"/>
    <col min="4610" max="4610" width="18.5703125" style="27" customWidth="1"/>
    <col min="4611" max="4611" width="18.42578125" style="27" customWidth="1"/>
    <col min="4612" max="4612" width="14.28515625" style="27" customWidth="1"/>
    <col min="4613" max="4613" width="13.7109375" style="27" customWidth="1"/>
    <col min="4614" max="4614" width="11.42578125" style="27"/>
    <col min="4615" max="4615" width="12.85546875" style="27" bestFit="1" customWidth="1"/>
    <col min="4616" max="4616" width="11.5703125" style="27" bestFit="1" customWidth="1"/>
    <col min="4617" max="4617" width="12.85546875" style="27" bestFit="1" customWidth="1"/>
    <col min="4618" max="4618" width="11.5703125" style="27" bestFit="1" customWidth="1"/>
    <col min="4619" max="4864" width="11.42578125" style="27"/>
    <col min="4865" max="4865" width="39.85546875" style="27" customWidth="1"/>
    <col min="4866" max="4866" width="18.5703125" style="27" customWidth="1"/>
    <col min="4867" max="4867" width="18.42578125" style="27" customWidth="1"/>
    <col min="4868" max="4868" width="14.28515625" style="27" customWidth="1"/>
    <col min="4869" max="4869" width="13.7109375" style="27" customWidth="1"/>
    <col min="4870" max="4870" width="11.42578125" style="27"/>
    <col min="4871" max="4871" width="12.85546875" style="27" bestFit="1" customWidth="1"/>
    <col min="4872" max="4872" width="11.5703125" style="27" bestFit="1" customWidth="1"/>
    <col min="4873" max="4873" width="12.85546875" style="27" bestFit="1" customWidth="1"/>
    <col min="4874" max="4874" width="11.5703125" style="27" bestFit="1" customWidth="1"/>
    <col min="4875" max="5120" width="11.42578125" style="27"/>
    <col min="5121" max="5121" width="39.85546875" style="27" customWidth="1"/>
    <col min="5122" max="5122" width="18.5703125" style="27" customWidth="1"/>
    <col min="5123" max="5123" width="18.42578125" style="27" customWidth="1"/>
    <col min="5124" max="5124" width="14.28515625" style="27" customWidth="1"/>
    <col min="5125" max="5125" width="13.7109375" style="27" customWidth="1"/>
    <col min="5126" max="5126" width="11.42578125" style="27"/>
    <col min="5127" max="5127" width="12.85546875" style="27" bestFit="1" customWidth="1"/>
    <col min="5128" max="5128" width="11.5703125" style="27" bestFit="1" customWidth="1"/>
    <col min="5129" max="5129" width="12.85546875" style="27" bestFit="1" customWidth="1"/>
    <col min="5130" max="5130" width="11.5703125" style="27" bestFit="1" customWidth="1"/>
    <col min="5131" max="5376" width="11.42578125" style="27"/>
    <col min="5377" max="5377" width="39.85546875" style="27" customWidth="1"/>
    <col min="5378" max="5378" width="18.5703125" style="27" customWidth="1"/>
    <col min="5379" max="5379" width="18.42578125" style="27" customWidth="1"/>
    <col min="5380" max="5380" width="14.28515625" style="27" customWidth="1"/>
    <col min="5381" max="5381" width="13.7109375" style="27" customWidth="1"/>
    <col min="5382" max="5382" width="11.42578125" style="27"/>
    <col min="5383" max="5383" width="12.85546875" style="27" bestFit="1" customWidth="1"/>
    <col min="5384" max="5384" width="11.5703125" style="27" bestFit="1" customWidth="1"/>
    <col min="5385" max="5385" width="12.85546875" style="27" bestFit="1" customWidth="1"/>
    <col min="5386" max="5386" width="11.5703125" style="27" bestFit="1" customWidth="1"/>
    <col min="5387" max="5632" width="11.42578125" style="27"/>
    <col min="5633" max="5633" width="39.85546875" style="27" customWidth="1"/>
    <col min="5634" max="5634" width="18.5703125" style="27" customWidth="1"/>
    <col min="5635" max="5635" width="18.42578125" style="27" customWidth="1"/>
    <col min="5636" max="5636" width="14.28515625" style="27" customWidth="1"/>
    <col min="5637" max="5637" width="13.7109375" style="27" customWidth="1"/>
    <col min="5638" max="5638" width="11.42578125" style="27"/>
    <col min="5639" max="5639" width="12.85546875" style="27" bestFit="1" customWidth="1"/>
    <col min="5640" max="5640" width="11.5703125" style="27" bestFit="1" customWidth="1"/>
    <col min="5641" max="5641" width="12.85546875" style="27" bestFit="1" customWidth="1"/>
    <col min="5642" max="5642" width="11.5703125" style="27" bestFit="1" customWidth="1"/>
    <col min="5643" max="5888" width="11.42578125" style="27"/>
    <col min="5889" max="5889" width="39.85546875" style="27" customWidth="1"/>
    <col min="5890" max="5890" width="18.5703125" style="27" customWidth="1"/>
    <col min="5891" max="5891" width="18.42578125" style="27" customWidth="1"/>
    <col min="5892" max="5892" width="14.28515625" style="27" customWidth="1"/>
    <col min="5893" max="5893" width="13.7109375" style="27" customWidth="1"/>
    <col min="5894" max="5894" width="11.42578125" style="27"/>
    <col min="5895" max="5895" width="12.85546875" style="27" bestFit="1" customWidth="1"/>
    <col min="5896" max="5896" width="11.5703125" style="27" bestFit="1" customWidth="1"/>
    <col min="5897" max="5897" width="12.85546875" style="27" bestFit="1" customWidth="1"/>
    <col min="5898" max="5898" width="11.5703125" style="27" bestFit="1" customWidth="1"/>
    <col min="5899" max="6144" width="11.42578125" style="27"/>
    <col min="6145" max="6145" width="39.85546875" style="27" customWidth="1"/>
    <col min="6146" max="6146" width="18.5703125" style="27" customWidth="1"/>
    <col min="6147" max="6147" width="18.42578125" style="27" customWidth="1"/>
    <col min="6148" max="6148" width="14.28515625" style="27" customWidth="1"/>
    <col min="6149" max="6149" width="13.7109375" style="27" customWidth="1"/>
    <col min="6150" max="6150" width="11.42578125" style="27"/>
    <col min="6151" max="6151" width="12.85546875" style="27" bestFit="1" customWidth="1"/>
    <col min="6152" max="6152" width="11.5703125" style="27" bestFit="1" customWidth="1"/>
    <col min="6153" max="6153" width="12.85546875" style="27" bestFit="1" customWidth="1"/>
    <col min="6154" max="6154" width="11.5703125" style="27" bestFit="1" customWidth="1"/>
    <col min="6155" max="6400" width="11.42578125" style="27"/>
    <col min="6401" max="6401" width="39.85546875" style="27" customWidth="1"/>
    <col min="6402" max="6402" width="18.5703125" style="27" customWidth="1"/>
    <col min="6403" max="6403" width="18.42578125" style="27" customWidth="1"/>
    <col min="6404" max="6404" width="14.28515625" style="27" customWidth="1"/>
    <col min="6405" max="6405" width="13.7109375" style="27" customWidth="1"/>
    <col min="6406" max="6406" width="11.42578125" style="27"/>
    <col min="6407" max="6407" width="12.85546875" style="27" bestFit="1" customWidth="1"/>
    <col min="6408" max="6408" width="11.5703125" style="27" bestFit="1" customWidth="1"/>
    <col min="6409" max="6409" width="12.85546875" style="27" bestFit="1" customWidth="1"/>
    <col min="6410" max="6410" width="11.5703125" style="27" bestFit="1" customWidth="1"/>
    <col min="6411" max="6656" width="11.42578125" style="27"/>
    <col min="6657" max="6657" width="39.85546875" style="27" customWidth="1"/>
    <col min="6658" max="6658" width="18.5703125" style="27" customWidth="1"/>
    <col min="6659" max="6659" width="18.42578125" style="27" customWidth="1"/>
    <col min="6660" max="6660" width="14.28515625" style="27" customWidth="1"/>
    <col min="6661" max="6661" width="13.7109375" style="27" customWidth="1"/>
    <col min="6662" max="6662" width="11.42578125" style="27"/>
    <col min="6663" max="6663" width="12.85546875" style="27" bestFit="1" customWidth="1"/>
    <col min="6664" max="6664" width="11.5703125" style="27" bestFit="1" customWidth="1"/>
    <col min="6665" max="6665" width="12.85546875" style="27" bestFit="1" customWidth="1"/>
    <col min="6666" max="6666" width="11.5703125" style="27" bestFit="1" customWidth="1"/>
    <col min="6667" max="6912" width="11.42578125" style="27"/>
    <col min="6913" max="6913" width="39.85546875" style="27" customWidth="1"/>
    <col min="6914" max="6914" width="18.5703125" style="27" customWidth="1"/>
    <col min="6915" max="6915" width="18.42578125" style="27" customWidth="1"/>
    <col min="6916" max="6916" width="14.28515625" style="27" customWidth="1"/>
    <col min="6917" max="6917" width="13.7109375" style="27" customWidth="1"/>
    <col min="6918" max="6918" width="11.42578125" style="27"/>
    <col min="6919" max="6919" width="12.85546875" style="27" bestFit="1" customWidth="1"/>
    <col min="6920" max="6920" width="11.5703125" style="27" bestFit="1" customWidth="1"/>
    <col min="6921" max="6921" width="12.85546875" style="27" bestFit="1" customWidth="1"/>
    <col min="6922" max="6922" width="11.5703125" style="27" bestFit="1" customWidth="1"/>
    <col min="6923" max="7168" width="11.42578125" style="27"/>
    <col min="7169" max="7169" width="39.85546875" style="27" customWidth="1"/>
    <col min="7170" max="7170" width="18.5703125" style="27" customWidth="1"/>
    <col min="7171" max="7171" width="18.42578125" style="27" customWidth="1"/>
    <col min="7172" max="7172" width="14.28515625" style="27" customWidth="1"/>
    <col min="7173" max="7173" width="13.7109375" style="27" customWidth="1"/>
    <col min="7174" max="7174" width="11.42578125" style="27"/>
    <col min="7175" max="7175" width="12.85546875" style="27" bestFit="1" customWidth="1"/>
    <col min="7176" max="7176" width="11.5703125" style="27" bestFit="1" customWidth="1"/>
    <col min="7177" max="7177" width="12.85546875" style="27" bestFit="1" customWidth="1"/>
    <col min="7178" max="7178" width="11.5703125" style="27" bestFit="1" customWidth="1"/>
    <col min="7179" max="7424" width="11.42578125" style="27"/>
    <col min="7425" max="7425" width="39.85546875" style="27" customWidth="1"/>
    <col min="7426" max="7426" width="18.5703125" style="27" customWidth="1"/>
    <col min="7427" max="7427" width="18.42578125" style="27" customWidth="1"/>
    <col min="7428" max="7428" width="14.28515625" style="27" customWidth="1"/>
    <col min="7429" max="7429" width="13.7109375" style="27" customWidth="1"/>
    <col min="7430" max="7430" width="11.42578125" style="27"/>
    <col min="7431" max="7431" width="12.85546875" style="27" bestFit="1" customWidth="1"/>
    <col min="7432" max="7432" width="11.5703125" style="27" bestFit="1" customWidth="1"/>
    <col min="7433" max="7433" width="12.85546875" style="27" bestFit="1" customWidth="1"/>
    <col min="7434" max="7434" width="11.5703125" style="27" bestFit="1" customWidth="1"/>
    <col min="7435" max="7680" width="11.42578125" style="27"/>
    <col min="7681" max="7681" width="39.85546875" style="27" customWidth="1"/>
    <col min="7682" max="7682" width="18.5703125" style="27" customWidth="1"/>
    <col min="7683" max="7683" width="18.42578125" style="27" customWidth="1"/>
    <col min="7684" max="7684" width="14.28515625" style="27" customWidth="1"/>
    <col min="7685" max="7685" width="13.7109375" style="27" customWidth="1"/>
    <col min="7686" max="7686" width="11.42578125" style="27"/>
    <col min="7687" max="7687" width="12.85546875" style="27" bestFit="1" customWidth="1"/>
    <col min="7688" max="7688" width="11.5703125" style="27" bestFit="1" customWidth="1"/>
    <col min="7689" max="7689" width="12.85546875" style="27" bestFit="1" customWidth="1"/>
    <col min="7690" max="7690" width="11.5703125" style="27" bestFit="1" customWidth="1"/>
    <col min="7691" max="7936" width="11.42578125" style="27"/>
    <col min="7937" max="7937" width="39.85546875" style="27" customWidth="1"/>
    <col min="7938" max="7938" width="18.5703125" style="27" customWidth="1"/>
    <col min="7939" max="7939" width="18.42578125" style="27" customWidth="1"/>
    <col min="7940" max="7940" width="14.28515625" style="27" customWidth="1"/>
    <col min="7941" max="7941" width="13.7109375" style="27" customWidth="1"/>
    <col min="7942" max="7942" width="11.42578125" style="27"/>
    <col min="7943" max="7943" width="12.85546875" style="27" bestFit="1" customWidth="1"/>
    <col min="7944" max="7944" width="11.5703125" style="27" bestFit="1" customWidth="1"/>
    <col min="7945" max="7945" width="12.85546875" style="27" bestFit="1" customWidth="1"/>
    <col min="7946" max="7946" width="11.5703125" style="27" bestFit="1" customWidth="1"/>
    <col min="7947" max="8192" width="11.42578125" style="27"/>
    <col min="8193" max="8193" width="39.85546875" style="27" customWidth="1"/>
    <col min="8194" max="8194" width="18.5703125" style="27" customWidth="1"/>
    <col min="8195" max="8195" width="18.42578125" style="27" customWidth="1"/>
    <col min="8196" max="8196" width="14.28515625" style="27" customWidth="1"/>
    <col min="8197" max="8197" width="13.7109375" style="27" customWidth="1"/>
    <col min="8198" max="8198" width="11.42578125" style="27"/>
    <col min="8199" max="8199" width="12.85546875" style="27" bestFit="1" customWidth="1"/>
    <col min="8200" max="8200" width="11.5703125" style="27" bestFit="1" customWidth="1"/>
    <col min="8201" max="8201" width="12.85546875" style="27" bestFit="1" customWidth="1"/>
    <col min="8202" max="8202" width="11.5703125" style="27" bestFit="1" customWidth="1"/>
    <col min="8203" max="8448" width="11.42578125" style="27"/>
    <col min="8449" max="8449" width="39.85546875" style="27" customWidth="1"/>
    <col min="8450" max="8450" width="18.5703125" style="27" customWidth="1"/>
    <col min="8451" max="8451" width="18.42578125" style="27" customWidth="1"/>
    <col min="8452" max="8452" width="14.28515625" style="27" customWidth="1"/>
    <col min="8453" max="8453" width="13.7109375" style="27" customWidth="1"/>
    <col min="8454" max="8454" width="11.42578125" style="27"/>
    <col min="8455" max="8455" width="12.85546875" style="27" bestFit="1" customWidth="1"/>
    <col min="8456" max="8456" width="11.5703125" style="27" bestFit="1" customWidth="1"/>
    <col min="8457" max="8457" width="12.85546875" style="27" bestFit="1" customWidth="1"/>
    <col min="8458" max="8458" width="11.5703125" style="27" bestFit="1" customWidth="1"/>
    <col min="8459" max="8704" width="11.42578125" style="27"/>
    <col min="8705" max="8705" width="39.85546875" style="27" customWidth="1"/>
    <col min="8706" max="8706" width="18.5703125" style="27" customWidth="1"/>
    <col min="8707" max="8707" width="18.42578125" style="27" customWidth="1"/>
    <col min="8708" max="8708" width="14.28515625" style="27" customWidth="1"/>
    <col min="8709" max="8709" width="13.7109375" style="27" customWidth="1"/>
    <col min="8710" max="8710" width="11.42578125" style="27"/>
    <col min="8711" max="8711" width="12.85546875" style="27" bestFit="1" customWidth="1"/>
    <col min="8712" max="8712" width="11.5703125" style="27" bestFit="1" customWidth="1"/>
    <col min="8713" max="8713" width="12.85546875" style="27" bestFit="1" customWidth="1"/>
    <col min="8714" max="8714" width="11.5703125" style="27" bestFit="1" customWidth="1"/>
    <col min="8715" max="8960" width="11.42578125" style="27"/>
    <col min="8961" max="8961" width="39.85546875" style="27" customWidth="1"/>
    <col min="8962" max="8962" width="18.5703125" style="27" customWidth="1"/>
    <col min="8963" max="8963" width="18.42578125" style="27" customWidth="1"/>
    <col min="8964" max="8964" width="14.28515625" style="27" customWidth="1"/>
    <col min="8965" max="8965" width="13.7109375" style="27" customWidth="1"/>
    <col min="8966" max="8966" width="11.42578125" style="27"/>
    <col min="8967" max="8967" width="12.85546875" style="27" bestFit="1" customWidth="1"/>
    <col min="8968" max="8968" width="11.5703125" style="27" bestFit="1" customWidth="1"/>
    <col min="8969" max="8969" width="12.85546875" style="27" bestFit="1" customWidth="1"/>
    <col min="8970" max="8970" width="11.5703125" style="27" bestFit="1" customWidth="1"/>
    <col min="8971" max="9216" width="11.42578125" style="27"/>
    <col min="9217" max="9217" width="39.85546875" style="27" customWidth="1"/>
    <col min="9218" max="9218" width="18.5703125" style="27" customWidth="1"/>
    <col min="9219" max="9219" width="18.42578125" style="27" customWidth="1"/>
    <col min="9220" max="9220" width="14.28515625" style="27" customWidth="1"/>
    <col min="9221" max="9221" width="13.7109375" style="27" customWidth="1"/>
    <col min="9222" max="9222" width="11.42578125" style="27"/>
    <col min="9223" max="9223" width="12.85546875" style="27" bestFit="1" customWidth="1"/>
    <col min="9224" max="9224" width="11.5703125" style="27" bestFit="1" customWidth="1"/>
    <col min="9225" max="9225" width="12.85546875" style="27" bestFit="1" customWidth="1"/>
    <col min="9226" max="9226" width="11.5703125" style="27" bestFit="1" customWidth="1"/>
    <col min="9227" max="9472" width="11.42578125" style="27"/>
    <col min="9473" max="9473" width="39.85546875" style="27" customWidth="1"/>
    <col min="9474" max="9474" width="18.5703125" style="27" customWidth="1"/>
    <col min="9475" max="9475" width="18.42578125" style="27" customWidth="1"/>
    <col min="9476" max="9476" width="14.28515625" style="27" customWidth="1"/>
    <col min="9477" max="9477" width="13.7109375" style="27" customWidth="1"/>
    <col min="9478" max="9478" width="11.42578125" style="27"/>
    <col min="9479" max="9479" width="12.85546875" style="27" bestFit="1" customWidth="1"/>
    <col min="9480" max="9480" width="11.5703125" style="27" bestFit="1" customWidth="1"/>
    <col min="9481" max="9481" width="12.85546875" style="27" bestFit="1" customWidth="1"/>
    <col min="9482" max="9482" width="11.5703125" style="27" bestFit="1" customWidth="1"/>
    <col min="9483" max="9728" width="11.42578125" style="27"/>
    <col min="9729" max="9729" width="39.85546875" style="27" customWidth="1"/>
    <col min="9730" max="9730" width="18.5703125" style="27" customWidth="1"/>
    <col min="9731" max="9731" width="18.42578125" style="27" customWidth="1"/>
    <col min="9732" max="9732" width="14.28515625" style="27" customWidth="1"/>
    <col min="9733" max="9733" width="13.7109375" style="27" customWidth="1"/>
    <col min="9734" max="9734" width="11.42578125" style="27"/>
    <col min="9735" max="9735" width="12.85546875" style="27" bestFit="1" customWidth="1"/>
    <col min="9736" max="9736" width="11.5703125" style="27" bestFit="1" customWidth="1"/>
    <col min="9737" max="9737" width="12.85546875" style="27" bestFit="1" customWidth="1"/>
    <col min="9738" max="9738" width="11.5703125" style="27" bestFit="1" customWidth="1"/>
    <col min="9739" max="9984" width="11.42578125" style="27"/>
    <col min="9985" max="9985" width="39.85546875" style="27" customWidth="1"/>
    <col min="9986" max="9986" width="18.5703125" style="27" customWidth="1"/>
    <col min="9987" max="9987" width="18.42578125" style="27" customWidth="1"/>
    <col min="9988" max="9988" width="14.28515625" style="27" customWidth="1"/>
    <col min="9989" max="9989" width="13.7109375" style="27" customWidth="1"/>
    <col min="9990" max="9990" width="11.42578125" style="27"/>
    <col min="9991" max="9991" width="12.85546875" style="27" bestFit="1" customWidth="1"/>
    <col min="9992" max="9992" width="11.5703125" style="27" bestFit="1" customWidth="1"/>
    <col min="9993" max="9993" width="12.85546875" style="27" bestFit="1" customWidth="1"/>
    <col min="9994" max="9994" width="11.5703125" style="27" bestFit="1" customWidth="1"/>
    <col min="9995" max="10240" width="11.42578125" style="27"/>
    <col min="10241" max="10241" width="39.85546875" style="27" customWidth="1"/>
    <col min="10242" max="10242" width="18.5703125" style="27" customWidth="1"/>
    <col min="10243" max="10243" width="18.42578125" style="27" customWidth="1"/>
    <col min="10244" max="10244" width="14.28515625" style="27" customWidth="1"/>
    <col min="10245" max="10245" width="13.7109375" style="27" customWidth="1"/>
    <col min="10246" max="10246" width="11.42578125" style="27"/>
    <col min="10247" max="10247" width="12.85546875" style="27" bestFit="1" customWidth="1"/>
    <col min="10248" max="10248" width="11.5703125" style="27" bestFit="1" customWidth="1"/>
    <col min="10249" max="10249" width="12.85546875" style="27" bestFit="1" customWidth="1"/>
    <col min="10250" max="10250" width="11.5703125" style="27" bestFit="1" customWidth="1"/>
    <col min="10251" max="10496" width="11.42578125" style="27"/>
    <col min="10497" max="10497" width="39.85546875" style="27" customWidth="1"/>
    <col min="10498" max="10498" width="18.5703125" style="27" customWidth="1"/>
    <col min="10499" max="10499" width="18.42578125" style="27" customWidth="1"/>
    <col min="10500" max="10500" width="14.28515625" style="27" customWidth="1"/>
    <col min="10501" max="10501" width="13.7109375" style="27" customWidth="1"/>
    <col min="10502" max="10502" width="11.42578125" style="27"/>
    <col min="10503" max="10503" width="12.85546875" style="27" bestFit="1" customWidth="1"/>
    <col min="10504" max="10504" width="11.5703125" style="27" bestFit="1" customWidth="1"/>
    <col min="10505" max="10505" width="12.85546875" style="27" bestFit="1" customWidth="1"/>
    <col min="10506" max="10506" width="11.5703125" style="27" bestFit="1" customWidth="1"/>
    <col min="10507" max="10752" width="11.42578125" style="27"/>
    <col min="10753" max="10753" width="39.85546875" style="27" customWidth="1"/>
    <col min="10754" max="10754" width="18.5703125" style="27" customWidth="1"/>
    <col min="10755" max="10755" width="18.42578125" style="27" customWidth="1"/>
    <col min="10756" max="10756" width="14.28515625" style="27" customWidth="1"/>
    <col min="10757" max="10757" width="13.7109375" style="27" customWidth="1"/>
    <col min="10758" max="10758" width="11.42578125" style="27"/>
    <col min="10759" max="10759" width="12.85546875" style="27" bestFit="1" customWidth="1"/>
    <col min="10760" max="10760" width="11.5703125" style="27" bestFit="1" customWidth="1"/>
    <col min="10761" max="10761" width="12.85546875" style="27" bestFit="1" customWidth="1"/>
    <col min="10762" max="10762" width="11.5703125" style="27" bestFit="1" customWidth="1"/>
    <col min="10763" max="11008" width="11.42578125" style="27"/>
    <col min="11009" max="11009" width="39.85546875" style="27" customWidth="1"/>
    <col min="11010" max="11010" width="18.5703125" style="27" customWidth="1"/>
    <col min="11011" max="11011" width="18.42578125" style="27" customWidth="1"/>
    <col min="11012" max="11012" width="14.28515625" style="27" customWidth="1"/>
    <col min="11013" max="11013" width="13.7109375" style="27" customWidth="1"/>
    <col min="11014" max="11014" width="11.42578125" style="27"/>
    <col min="11015" max="11015" width="12.85546875" style="27" bestFit="1" customWidth="1"/>
    <col min="11016" max="11016" width="11.5703125" style="27" bestFit="1" customWidth="1"/>
    <col min="11017" max="11017" width="12.85546875" style="27" bestFit="1" customWidth="1"/>
    <col min="11018" max="11018" width="11.5703125" style="27" bestFit="1" customWidth="1"/>
    <col min="11019" max="11264" width="11.42578125" style="27"/>
    <col min="11265" max="11265" width="39.85546875" style="27" customWidth="1"/>
    <col min="11266" max="11266" width="18.5703125" style="27" customWidth="1"/>
    <col min="11267" max="11267" width="18.42578125" style="27" customWidth="1"/>
    <col min="11268" max="11268" width="14.28515625" style="27" customWidth="1"/>
    <col min="11269" max="11269" width="13.7109375" style="27" customWidth="1"/>
    <col min="11270" max="11270" width="11.42578125" style="27"/>
    <col min="11271" max="11271" width="12.85546875" style="27" bestFit="1" customWidth="1"/>
    <col min="11272" max="11272" width="11.5703125" style="27" bestFit="1" customWidth="1"/>
    <col min="11273" max="11273" width="12.85546875" style="27" bestFit="1" customWidth="1"/>
    <col min="11274" max="11274" width="11.5703125" style="27" bestFit="1" customWidth="1"/>
    <col min="11275" max="11520" width="11.42578125" style="27"/>
    <col min="11521" max="11521" width="39.85546875" style="27" customWidth="1"/>
    <col min="11522" max="11522" width="18.5703125" style="27" customWidth="1"/>
    <col min="11523" max="11523" width="18.42578125" style="27" customWidth="1"/>
    <col min="11524" max="11524" width="14.28515625" style="27" customWidth="1"/>
    <col min="11525" max="11525" width="13.7109375" style="27" customWidth="1"/>
    <col min="11526" max="11526" width="11.42578125" style="27"/>
    <col min="11527" max="11527" width="12.85546875" style="27" bestFit="1" customWidth="1"/>
    <col min="11528" max="11528" width="11.5703125" style="27" bestFit="1" customWidth="1"/>
    <col min="11529" max="11529" width="12.85546875" style="27" bestFit="1" customWidth="1"/>
    <col min="11530" max="11530" width="11.5703125" style="27" bestFit="1" customWidth="1"/>
    <col min="11531" max="11776" width="11.42578125" style="27"/>
    <col min="11777" max="11777" width="39.85546875" style="27" customWidth="1"/>
    <col min="11778" max="11778" width="18.5703125" style="27" customWidth="1"/>
    <col min="11779" max="11779" width="18.42578125" style="27" customWidth="1"/>
    <col min="11780" max="11780" width="14.28515625" style="27" customWidth="1"/>
    <col min="11781" max="11781" width="13.7109375" style="27" customWidth="1"/>
    <col min="11782" max="11782" width="11.42578125" style="27"/>
    <col min="11783" max="11783" width="12.85546875" style="27" bestFit="1" customWidth="1"/>
    <col min="11784" max="11784" width="11.5703125" style="27" bestFit="1" customWidth="1"/>
    <col min="11785" max="11785" width="12.85546875" style="27" bestFit="1" customWidth="1"/>
    <col min="11786" max="11786" width="11.5703125" style="27" bestFit="1" customWidth="1"/>
    <col min="11787" max="12032" width="11.42578125" style="27"/>
    <col min="12033" max="12033" width="39.85546875" style="27" customWidth="1"/>
    <col min="12034" max="12034" width="18.5703125" style="27" customWidth="1"/>
    <col min="12035" max="12035" width="18.42578125" style="27" customWidth="1"/>
    <col min="12036" max="12036" width="14.28515625" style="27" customWidth="1"/>
    <col min="12037" max="12037" width="13.7109375" style="27" customWidth="1"/>
    <col min="12038" max="12038" width="11.42578125" style="27"/>
    <col min="12039" max="12039" width="12.85546875" style="27" bestFit="1" customWidth="1"/>
    <col min="12040" max="12040" width="11.5703125" style="27" bestFit="1" customWidth="1"/>
    <col min="12041" max="12041" width="12.85546875" style="27" bestFit="1" customWidth="1"/>
    <col min="12042" max="12042" width="11.5703125" style="27" bestFit="1" customWidth="1"/>
    <col min="12043" max="12288" width="11.42578125" style="27"/>
    <col min="12289" max="12289" width="39.85546875" style="27" customWidth="1"/>
    <col min="12290" max="12290" width="18.5703125" style="27" customWidth="1"/>
    <col min="12291" max="12291" width="18.42578125" style="27" customWidth="1"/>
    <col min="12292" max="12292" width="14.28515625" style="27" customWidth="1"/>
    <col min="12293" max="12293" width="13.7109375" style="27" customWidth="1"/>
    <col min="12294" max="12294" width="11.42578125" style="27"/>
    <col min="12295" max="12295" width="12.85546875" style="27" bestFit="1" customWidth="1"/>
    <col min="12296" max="12296" width="11.5703125" style="27" bestFit="1" customWidth="1"/>
    <col min="12297" max="12297" width="12.85546875" style="27" bestFit="1" customWidth="1"/>
    <col min="12298" max="12298" width="11.5703125" style="27" bestFit="1" customWidth="1"/>
    <col min="12299" max="12544" width="11.42578125" style="27"/>
    <col min="12545" max="12545" width="39.85546875" style="27" customWidth="1"/>
    <col min="12546" max="12546" width="18.5703125" style="27" customWidth="1"/>
    <col min="12547" max="12547" width="18.42578125" style="27" customWidth="1"/>
    <col min="12548" max="12548" width="14.28515625" style="27" customWidth="1"/>
    <col min="12549" max="12549" width="13.7109375" style="27" customWidth="1"/>
    <col min="12550" max="12550" width="11.42578125" style="27"/>
    <col min="12551" max="12551" width="12.85546875" style="27" bestFit="1" customWidth="1"/>
    <col min="12552" max="12552" width="11.5703125" style="27" bestFit="1" customWidth="1"/>
    <col min="12553" max="12553" width="12.85546875" style="27" bestFit="1" customWidth="1"/>
    <col min="12554" max="12554" width="11.5703125" style="27" bestFit="1" customWidth="1"/>
    <col min="12555" max="12800" width="11.42578125" style="27"/>
    <col min="12801" max="12801" width="39.85546875" style="27" customWidth="1"/>
    <col min="12802" max="12802" width="18.5703125" style="27" customWidth="1"/>
    <col min="12803" max="12803" width="18.42578125" style="27" customWidth="1"/>
    <col min="12804" max="12804" width="14.28515625" style="27" customWidth="1"/>
    <col min="12805" max="12805" width="13.7109375" style="27" customWidth="1"/>
    <col min="12806" max="12806" width="11.42578125" style="27"/>
    <col min="12807" max="12807" width="12.85546875" style="27" bestFit="1" customWidth="1"/>
    <col min="12808" max="12808" width="11.5703125" style="27" bestFit="1" customWidth="1"/>
    <col min="12809" max="12809" width="12.85546875" style="27" bestFit="1" customWidth="1"/>
    <col min="12810" max="12810" width="11.5703125" style="27" bestFit="1" customWidth="1"/>
    <col min="12811" max="13056" width="11.42578125" style="27"/>
    <col min="13057" max="13057" width="39.85546875" style="27" customWidth="1"/>
    <col min="13058" max="13058" width="18.5703125" style="27" customWidth="1"/>
    <col min="13059" max="13059" width="18.42578125" style="27" customWidth="1"/>
    <col min="13060" max="13060" width="14.28515625" style="27" customWidth="1"/>
    <col min="13061" max="13061" width="13.7109375" style="27" customWidth="1"/>
    <col min="13062" max="13062" width="11.42578125" style="27"/>
    <col min="13063" max="13063" width="12.85546875" style="27" bestFit="1" customWidth="1"/>
    <col min="13064" max="13064" width="11.5703125" style="27" bestFit="1" customWidth="1"/>
    <col min="13065" max="13065" width="12.85546875" style="27" bestFit="1" customWidth="1"/>
    <col min="13066" max="13066" width="11.5703125" style="27" bestFit="1" customWidth="1"/>
    <col min="13067" max="13312" width="11.42578125" style="27"/>
    <col min="13313" max="13313" width="39.85546875" style="27" customWidth="1"/>
    <col min="13314" max="13314" width="18.5703125" style="27" customWidth="1"/>
    <col min="13315" max="13315" width="18.42578125" style="27" customWidth="1"/>
    <col min="13316" max="13316" width="14.28515625" style="27" customWidth="1"/>
    <col min="13317" max="13317" width="13.7109375" style="27" customWidth="1"/>
    <col min="13318" max="13318" width="11.42578125" style="27"/>
    <col min="13319" max="13319" width="12.85546875" style="27" bestFit="1" customWidth="1"/>
    <col min="13320" max="13320" width="11.5703125" style="27" bestFit="1" customWidth="1"/>
    <col min="13321" max="13321" width="12.85546875" style="27" bestFit="1" customWidth="1"/>
    <col min="13322" max="13322" width="11.5703125" style="27" bestFit="1" customWidth="1"/>
    <col min="13323" max="13568" width="11.42578125" style="27"/>
    <col min="13569" max="13569" width="39.85546875" style="27" customWidth="1"/>
    <col min="13570" max="13570" width="18.5703125" style="27" customWidth="1"/>
    <col min="13571" max="13571" width="18.42578125" style="27" customWidth="1"/>
    <col min="13572" max="13572" width="14.28515625" style="27" customWidth="1"/>
    <col min="13573" max="13573" width="13.7109375" style="27" customWidth="1"/>
    <col min="13574" max="13574" width="11.42578125" style="27"/>
    <col min="13575" max="13575" width="12.85546875" style="27" bestFit="1" customWidth="1"/>
    <col min="13576" max="13576" width="11.5703125" style="27" bestFit="1" customWidth="1"/>
    <col min="13577" max="13577" width="12.85546875" style="27" bestFit="1" customWidth="1"/>
    <col min="13578" max="13578" width="11.5703125" style="27" bestFit="1" customWidth="1"/>
    <col min="13579" max="13824" width="11.42578125" style="27"/>
    <col min="13825" max="13825" width="39.85546875" style="27" customWidth="1"/>
    <col min="13826" max="13826" width="18.5703125" style="27" customWidth="1"/>
    <col min="13827" max="13827" width="18.42578125" style="27" customWidth="1"/>
    <col min="13828" max="13828" width="14.28515625" style="27" customWidth="1"/>
    <col min="13829" max="13829" width="13.7109375" style="27" customWidth="1"/>
    <col min="13830" max="13830" width="11.42578125" style="27"/>
    <col min="13831" max="13831" width="12.85546875" style="27" bestFit="1" customWidth="1"/>
    <col min="13832" max="13832" width="11.5703125" style="27" bestFit="1" customWidth="1"/>
    <col min="13833" max="13833" width="12.85546875" style="27" bestFit="1" customWidth="1"/>
    <col min="13834" max="13834" width="11.5703125" style="27" bestFit="1" customWidth="1"/>
    <col min="13835" max="14080" width="11.42578125" style="27"/>
    <col min="14081" max="14081" width="39.85546875" style="27" customWidth="1"/>
    <col min="14082" max="14082" width="18.5703125" style="27" customWidth="1"/>
    <col min="14083" max="14083" width="18.42578125" style="27" customWidth="1"/>
    <col min="14084" max="14084" width="14.28515625" style="27" customWidth="1"/>
    <col min="14085" max="14085" width="13.7109375" style="27" customWidth="1"/>
    <col min="14086" max="14086" width="11.42578125" style="27"/>
    <col min="14087" max="14087" width="12.85546875" style="27" bestFit="1" customWidth="1"/>
    <col min="14088" max="14088" width="11.5703125" style="27" bestFit="1" customWidth="1"/>
    <col min="14089" max="14089" width="12.85546875" style="27" bestFit="1" customWidth="1"/>
    <col min="14090" max="14090" width="11.5703125" style="27" bestFit="1" customWidth="1"/>
    <col min="14091" max="14336" width="11.42578125" style="27"/>
    <col min="14337" max="14337" width="39.85546875" style="27" customWidth="1"/>
    <col min="14338" max="14338" width="18.5703125" style="27" customWidth="1"/>
    <col min="14339" max="14339" width="18.42578125" style="27" customWidth="1"/>
    <col min="14340" max="14340" width="14.28515625" style="27" customWidth="1"/>
    <col min="14341" max="14341" width="13.7109375" style="27" customWidth="1"/>
    <col min="14342" max="14342" width="11.42578125" style="27"/>
    <col min="14343" max="14343" width="12.85546875" style="27" bestFit="1" customWidth="1"/>
    <col min="14344" max="14344" width="11.5703125" style="27" bestFit="1" customWidth="1"/>
    <col min="14345" max="14345" width="12.85546875" style="27" bestFit="1" customWidth="1"/>
    <col min="14346" max="14346" width="11.5703125" style="27" bestFit="1" customWidth="1"/>
    <col min="14347" max="14592" width="11.42578125" style="27"/>
    <col min="14593" max="14593" width="39.85546875" style="27" customWidth="1"/>
    <col min="14594" max="14594" width="18.5703125" style="27" customWidth="1"/>
    <col min="14595" max="14595" width="18.42578125" style="27" customWidth="1"/>
    <col min="14596" max="14596" width="14.28515625" style="27" customWidth="1"/>
    <col min="14597" max="14597" width="13.7109375" style="27" customWidth="1"/>
    <col min="14598" max="14598" width="11.42578125" style="27"/>
    <col min="14599" max="14599" width="12.85546875" style="27" bestFit="1" customWidth="1"/>
    <col min="14600" max="14600" width="11.5703125" style="27" bestFit="1" customWidth="1"/>
    <col min="14601" max="14601" width="12.85546875" style="27" bestFit="1" customWidth="1"/>
    <col min="14602" max="14602" width="11.5703125" style="27" bestFit="1" customWidth="1"/>
    <col min="14603" max="14848" width="11.42578125" style="27"/>
    <col min="14849" max="14849" width="39.85546875" style="27" customWidth="1"/>
    <col min="14850" max="14850" width="18.5703125" style="27" customWidth="1"/>
    <col min="14851" max="14851" width="18.42578125" style="27" customWidth="1"/>
    <col min="14852" max="14852" width="14.28515625" style="27" customWidth="1"/>
    <col min="14853" max="14853" width="13.7109375" style="27" customWidth="1"/>
    <col min="14854" max="14854" width="11.42578125" style="27"/>
    <col min="14855" max="14855" width="12.85546875" style="27" bestFit="1" customWidth="1"/>
    <col min="14856" max="14856" width="11.5703125" style="27" bestFit="1" customWidth="1"/>
    <col min="14857" max="14857" width="12.85546875" style="27" bestFit="1" customWidth="1"/>
    <col min="14858" max="14858" width="11.5703125" style="27" bestFit="1" customWidth="1"/>
    <col min="14859" max="15104" width="11.42578125" style="27"/>
    <col min="15105" max="15105" width="39.85546875" style="27" customWidth="1"/>
    <col min="15106" max="15106" width="18.5703125" style="27" customWidth="1"/>
    <col min="15107" max="15107" width="18.42578125" style="27" customWidth="1"/>
    <col min="15108" max="15108" width="14.28515625" style="27" customWidth="1"/>
    <col min="15109" max="15109" width="13.7109375" style="27" customWidth="1"/>
    <col min="15110" max="15110" width="11.42578125" style="27"/>
    <col min="15111" max="15111" width="12.85546875" style="27" bestFit="1" customWidth="1"/>
    <col min="15112" max="15112" width="11.5703125" style="27" bestFit="1" customWidth="1"/>
    <col min="15113" max="15113" width="12.85546875" style="27" bestFit="1" customWidth="1"/>
    <col min="15114" max="15114" width="11.5703125" style="27" bestFit="1" customWidth="1"/>
    <col min="15115" max="15360" width="11.42578125" style="27"/>
    <col min="15361" max="15361" width="39.85546875" style="27" customWidth="1"/>
    <col min="15362" max="15362" width="18.5703125" style="27" customWidth="1"/>
    <col min="15363" max="15363" width="18.42578125" style="27" customWidth="1"/>
    <col min="15364" max="15364" width="14.28515625" style="27" customWidth="1"/>
    <col min="15365" max="15365" width="13.7109375" style="27" customWidth="1"/>
    <col min="15366" max="15366" width="11.42578125" style="27"/>
    <col min="15367" max="15367" width="12.85546875" style="27" bestFit="1" customWidth="1"/>
    <col min="15368" max="15368" width="11.5703125" style="27" bestFit="1" customWidth="1"/>
    <col min="15369" max="15369" width="12.85546875" style="27" bestFit="1" customWidth="1"/>
    <col min="15370" max="15370" width="11.5703125" style="27" bestFit="1" customWidth="1"/>
    <col min="15371" max="15616" width="11.42578125" style="27"/>
    <col min="15617" max="15617" width="39.85546875" style="27" customWidth="1"/>
    <col min="15618" max="15618" width="18.5703125" style="27" customWidth="1"/>
    <col min="15619" max="15619" width="18.42578125" style="27" customWidth="1"/>
    <col min="15620" max="15620" width="14.28515625" style="27" customWidth="1"/>
    <col min="15621" max="15621" width="13.7109375" style="27" customWidth="1"/>
    <col min="15622" max="15622" width="11.42578125" style="27"/>
    <col min="15623" max="15623" width="12.85546875" style="27" bestFit="1" customWidth="1"/>
    <col min="15624" max="15624" width="11.5703125" style="27" bestFit="1" customWidth="1"/>
    <col min="15625" max="15625" width="12.85546875" style="27" bestFit="1" customWidth="1"/>
    <col min="15626" max="15626" width="11.5703125" style="27" bestFit="1" customWidth="1"/>
    <col min="15627" max="15872" width="11.42578125" style="27"/>
    <col min="15873" max="15873" width="39.85546875" style="27" customWidth="1"/>
    <col min="15874" max="15874" width="18.5703125" style="27" customWidth="1"/>
    <col min="15875" max="15875" width="18.42578125" style="27" customWidth="1"/>
    <col min="15876" max="15876" width="14.28515625" style="27" customWidth="1"/>
    <col min="15877" max="15877" width="13.7109375" style="27" customWidth="1"/>
    <col min="15878" max="15878" width="11.42578125" style="27"/>
    <col min="15879" max="15879" width="12.85546875" style="27" bestFit="1" customWidth="1"/>
    <col min="15880" max="15880" width="11.5703125" style="27" bestFit="1" customWidth="1"/>
    <col min="15881" max="15881" width="12.85546875" style="27" bestFit="1" customWidth="1"/>
    <col min="15882" max="15882" width="11.5703125" style="27" bestFit="1" customWidth="1"/>
    <col min="15883" max="16128" width="11.42578125" style="27"/>
    <col min="16129" max="16129" width="39.85546875" style="27" customWidth="1"/>
    <col min="16130" max="16130" width="18.5703125" style="27" customWidth="1"/>
    <col min="16131" max="16131" width="18.42578125" style="27" customWidth="1"/>
    <col min="16132" max="16132" width="14.28515625" style="27" customWidth="1"/>
    <col min="16133" max="16133" width="13.7109375" style="27" customWidth="1"/>
    <col min="16134" max="16134" width="11.42578125" style="27"/>
    <col min="16135" max="16135" width="12.85546875" style="27" bestFit="1" customWidth="1"/>
    <col min="16136" max="16136" width="11.5703125" style="27" bestFit="1" customWidth="1"/>
    <col min="16137" max="16137" width="12.85546875" style="27" bestFit="1" customWidth="1"/>
    <col min="16138" max="16138" width="11.5703125" style="27" bestFit="1" customWidth="1"/>
    <col min="16139" max="16384" width="11.42578125" style="27"/>
  </cols>
  <sheetData>
    <row r="1" spans="1:13" s="27" customFormat="1" ht="15.75" x14ac:dyDescent="0.25">
      <c r="A1" s="100" t="s">
        <v>31</v>
      </c>
      <c r="B1" s="100"/>
      <c r="C1" s="100"/>
      <c r="D1" s="100"/>
      <c r="E1" s="100"/>
    </row>
    <row r="2" spans="1:13" s="27" customFormat="1" x14ac:dyDescent="0.25">
      <c r="A2" s="101" t="s">
        <v>0</v>
      </c>
      <c r="B2" s="101"/>
      <c r="C2" s="101"/>
      <c r="D2" s="101"/>
      <c r="E2" s="101"/>
    </row>
    <row r="3" spans="1:13" s="27" customFormat="1" x14ac:dyDescent="0.25">
      <c r="A3" s="102"/>
      <c r="B3" s="102"/>
      <c r="C3" s="102"/>
      <c r="D3" s="102"/>
      <c r="E3" s="102"/>
    </row>
    <row r="4" spans="1:13" s="27" customFormat="1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3" s="27" customFormat="1" x14ac:dyDescent="0.25">
      <c r="A5" s="48" t="s">
        <v>4</v>
      </c>
      <c r="B5" s="38"/>
      <c r="C5" s="38"/>
      <c r="D5" s="105" t="s">
        <v>5</v>
      </c>
      <c r="E5" s="47"/>
    </row>
    <row r="6" spans="1:13" s="27" customFormat="1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3" s="27" customFormat="1" x14ac:dyDescent="0.25">
      <c r="A7" s="131" t="s">
        <v>9</v>
      </c>
      <c r="B7" s="132">
        <f>SUM(B8:B12)</f>
        <v>5601586.3319253083</v>
      </c>
      <c r="C7" s="132">
        <f>SUM(C8:C12)</f>
        <v>287941.90791999997</v>
      </c>
      <c r="D7" s="132">
        <f>SUM(D8:D12)</f>
        <v>6933825.6977702677</v>
      </c>
      <c r="E7" s="133">
        <f>SUM(E8:E12)</f>
        <v>95.1026555401059</v>
      </c>
    </row>
    <row r="8" spans="1:13" s="27" customFormat="1" x14ac:dyDescent="0.25">
      <c r="A8" s="31" t="s">
        <v>11</v>
      </c>
      <c r="B8" s="32">
        <v>1729941.0225199999</v>
      </c>
      <c r="C8" s="32">
        <v>287616.49277999997</v>
      </c>
      <c r="D8" s="32">
        <v>2876955.59572664</v>
      </c>
      <c r="E8" s="34">
        <v>39.459618535342642</v>
      </c>
      <c r="G8" s="26"/>
      <c r="H8" s="93"/>
      <c r="I8" s="55"/>
      <c r="J8" s="55"/>
      <c r="K8" s="93"/>
      <c r="L8" s="70"/>
      <c r="M8" s="70"/>
    </row>
    <row r="9" spans="1:13" s="27" customFormat="1" x14ac:dyDescent="0.25">
      <c r="A9" s="134" t="s">
        <v>29</v>
      </c>
      <c r="B9" s="29">
        <v>2007936.3881053077</v>
      </c>
      <c r="C9" s="29"/>
      <c r="D9" s="29">
        <v>2007936.3881053077</v>
      </c>
      <c r="E9" s="135">
        <v>27.540363860867039</v>
      </c>
      <c r="G9" s="26"/>
      <c r="H9" s="93"/>
      <c r="I9" s="55"/>
      <c r="J9" s="55"/>
      <c r="K9" s="93"/>
      <c r="L9" s="70"/>
      <c r="M9" s="70"/>
    </row>
    <row r="10" spans="1:13" s="27" customFormat="1" x14ac:dyDescent="0.25">
      <c r="A10" s="31" t="s">
        <v>10</v>
      </c>
      <c r="B10" s="32">
        <v>1723792.54</v>
      </c>
      <c r="C10" s="32"/>
      <c r="D10" s="32">
        <v>1907719.5770600003</v>
      </c>
      <c r="E10" s="34">
        <v>26.165814618414256</v>
      </c>
      <c r="G10" s="26"/>
      <c r="H10" s="93"/>
      <c r="I10" s="55"/>
      <c r="J10" s="55"/>
      <c r="K10" s="93"/>
      <c r="L10" s="70"/>
      <c r="M10" s="70"/>
    </row>
    <row r="11" spans="1:13" s="27" customFormat="1" x14ac:dyDescent="0.25">
      <c r="A11" s="31" t="s">
        <v>12</v>
      </c>
      <c r="B11" s="32">
        <v>139915.38130000001</v>
      </c>
      <c r="C11" s="32">
        <v>325.41514000000001</v>
      </c>
      <c r="D11" s="32">
        <v>141213.13687832002</v>
      </c>
      <c r="E11" s="34">
        <v>1.9368448097268061</v>
      </c>
      <c r="G11" s="26"/>
      <c r="H11" s="93"/>
      <c r="I11" s="55"/>
      <c r="J11" s="55"/>
      <c r="K11" s="93"/>
      <c r="L11" s="70"/>
      <c r="M11" s="70"/>
    </row>
    <row r="12" spans="1:13" s="27" customFormat="1" x14ac:dyDescent="0.25">
      <c r="A12" s="31" t="s">
        <v>13</v>
      </c>
      <c r="B12" s="32">
        <v>1</v>
      </c>
      <c r="C12" s="32"/>
      <c r="D12" s="32">
        <v>1</v>
      </c>
      <c r="E12" s="53">
        <v>1.3715755152410069E-5</v>
      </c>
      <c r="G12" s="26"/>
      <c r="H12" s="93"/>
      <c r="I12" s="55"/>
      <c r="J12" s="55"/>
      <c r="K12" s="93"/>
      <c r="L12" s="70"/>
      <c r="M12" s="70"/>
    </row>
    <row r="13" spans="1:13" s="27" customFormat="1" x14ac:dyDescent="0.25">
      <c r="A13" s="31"/>
      <c r="B13" s="29"/>
      <c r="C13" s="29"/>
      <c r="D13" s="29"/>
      <c r="E13" s="40"/>
    </row>
    <row r="14" spans="1:13" s="27" customFormat="1" x14ac:dyDescent="0.25">
      <c r="A14" s="131" t="s">
        <v>14</v>
      </c>
      <c r="B14" s="132">
        <f>+B16</f>
        <v>351177.92047999991</v>
      </c>
      <c r="C14" s="132">
        <f>+C16</f>
        <v>1474.8885</v>
      </c>
      <c r="D14" s="132">
        <f>+D16</f>
        <v>357059.77581799991</v>
      </c>
      <c r="E14" s="137">
        <f>+E16</f>
        <v>4.8973444598941178</v>
      </c>
    </row>
    <row r="15" spans="1:13" s="27" customFormat="1" x14ac:dyDescent="0.25">
      <c r="A15" s="31"/>
      <c r="B15" s="29"/>
      <c r="C15" s="29"/>
      <c r="D15" s="29"/>
      <c r="E15" s="43"/>
    </row>
    <row r="16" spans="1:13" s="27" customFormat="1" x14ac:dyDescent="0.25">
      <c r="A16" s="138" t="s">
        <v>15</v>
      </c>
      <c r="B16" s="139">
        <f>SUM(B17:B24)</f>
        <v>351177.92047999991</v>
      </c>
      <c r="C16" s="139">
        <f>SUM(C17:C24)</f>
        <v>1474.8885</v>
      </c>
      <c r="D16" s="139">
        <f>SUM(D17:D24)</f>
        <v>357059.77581799991</v>
      </c>
      <c r="E16" s="140">
        <f>SUM(E17:E24)</f>
        <v>4.8973444598941178</v>
      </c>
    </row>
    <row r="17" spans="1:13" s="27" customFormat="1" x14ac:dyDescent="0.25">
      <c r="A17" s="31" t="s">
        <v>19</v>
      </c>
      <c r="B17" s="33">
        <v>161936.90909999999</v>
      </c>
      <c r="C17" s="33"/>
      <c r="D17" s="33">
        <v>161936.90909999999</v>
      </c>
      <c r="E17" s="46">
        <v>2.2210869953536858</v>
      </c>
      <c r="G17" s="26"/>
      <c r="H17" s="93"/>
      <c r="I17" s="55"/>
      <c r="J17" s="55"/>
      <c r="K17" s="93"/>
      <c r="L17" s="70"/>
      <c r="M17" s="70"/>
    </row>
    <row r="18" spans="1:13" s="27" customFormat="1" x14ac:dyDescent="0.25">
      <c r="A18" s="31" t="s">
        <v>18</v>
      </c>
      <c r="B18" s="33">
        <v>67348.914229999995</v>
      </c>
      <c r="C18" s="33"/>
      <c r="D18" s="33">
        <v>67348.914229999995</v>
      </c>
      <c r="E18" s="46">
        <v>0.92374121735934633</v>
      </c>
      <c r="G18" s="26"/>
      <c r="H18" s="93"/>
      <c r="I18" s="55"/>
      <c r="J18" s="55"/>
      <c r="K18" s="93"/>
      <c r="L18" s="70"/>
      <c r="M18" s="70"/>
    </row>
    <row r="19" spans="1:13" s="27" customFormat="1" x14ac:dyDescent="0.25">
      <c r="A19" s="31" t="s">
        <v>16</v>
      </c>
      <c r="B19" s="33">
        <v>50469.718799999995</v>
      </c>
      <c r="C19" s="33"/>
      <c r="D19" s="33">
        <v>50469.718799999995</v>
      </c>
      <c r="E19" s="46">
        <v>0.69223030567178723</v>
      </c>
      <c r="G19" s="26"/>
      <c r="H19" s="93"/>
      <c r="I19" s="55"/>
      <c r="J19" s="55"/>
      <c r="K19" s="93"/>
      <c r="L19" s="70"/>
      <c r="M19" s="70"/>
    </row>
    <row r="20" spans="1:13" s="27" customFormat="1" x14ac:dyDescent="0.25">
      <c r="A20" s="31" t="s">
        <v>26</v>
      </c>
      <c r="B20" s="33">
        <v>43906.042600000001</v>
      </c>
      <c r="C20" s="33"/>
      <c r="D20" s="33">
        <v>43906.042600000001</v>
      </c>
      <c r="E20" s="46">
        <v>0.60220453001288599</v>
      </c>
      <c r="G20" s="26"/>
      <c r="H20" s="93"/>
      <c r="I20" s="55"/>
      <c r="J20" s="55"/>
      <c r="K20" s="93"/>
      <c r="L20" s="70"/>
      <c r="M20" s="70"/>
    </row>
    <row r="21" spans="1:13" s="27" customFormat="1" x14ac:dyDescent="0.25">
      <c r="A21" s="31" t="s">
        <v>23</v>
      </c>
      <c r="B21" s="33">
        <v>19828.819199999998</v>
      </c>
      <c r="C21" s="33"/>
      <c r="D21" s="33">
        <v>19828.819199999998</v>
      </c>
      <c r="E21" s="46">
        <v>0.27196722910860766</v>
      </c>
      <c r="G21" s="26"/>
      <c r="H21" s="93"/>
      <c r="I21" s="55"/>
      <c r="J21" s="55"/>
      <c r="K21" s="93"/>
      <c r="L21" s="70"/>
      <c r="M21" s="70"/>
    </row>
    <row r="22" spans="1:13" s="27" customFormat="1" x14ac:dyDescent="0.25">
      <c r="A22" s="31" t="s">
        <v>22</v>
      </c>
      <c r="B22" s="33">
        <v>7439.1065499999995</v>
      </c>
      <c r="C22" s="33"/>
      <c r="D22" s="33">
        <v>7439.1065499999995</v>
      </c>
      <c r="E22" s="46">
        <v>0.10203296399248998</v>
      </c>
      <c r="G22" s="26"/>
      <c r="H22" s="93"/>
      <c r="I22" s="55"/>
      <c r="J22" s="55"/>
      <c r="K22" s="93"/>
      <c r="L22" s="70"/>
      <c r="M22" s="70"/>
    </row>
    <row r="23" spans="1:13" s="27" customFormat="1" x14ac:dyDescent="0.25">
      <c r="A23" s="52" t="s">
        <v>27</v>
      </c>
      <c r="B23" s="33"/>
      <c r="C23" s="33">
        <v>1474.8885</v>
      </c>
      <c r="D23" s="33">
        <v>5881.8553380000003</v>
      </c>
      <c r="E23" s="46">
        <v>8.0674087657904167E-2</v>
      </c>
      <c r="G23" s="26"/>
      <c r="H23" s="93"/>
      <c r="I23" s="55"/>
      <c r="J23" s="55"/>
      <c r="K23" s="93"/>
      <c r="L23" s="70"/>
      <c r="M23" s="70"/>
    </row>
    <row r="24" spans="1:13" s="27" customFormat="1" x14ac:dyDescent="0.25">
      <c r="A24" s="31" t="s">
        <v>17</v>
      </c>
      <c r="B24" s="33">
        <v>248.41</v>
      </c>
      <c r="C24" s="33"/>
      <c r="D24" s="33">
        <v>248.41</v>
      </c>
      <c r="E24" s="46">
        <v>3.407130737410185E-3</v>
      </c>
      <c r="G24" s="26"/>
      <c r="H24" s="93"/>
      <c r="I24" s="55"/>
      <c r="J24" s="55"/>
      <c r="K24" s="93"/>
      <c r="L24" s="70"/>
      <c r="M24" s="70"/>
    </row>
    <row r="25" spans="1:13" s="27" customFormat="1" x14ac:dyDescent="0.25">
      <c r="A25" s="31"/>
      <c r="B25" s="30"/>
      <c r="C25" s="30"/>
      <c r="D25" s="30"/>
      <c r="E25" s="37"/>
    </row>
    <row r="26" spans="1:13" s="27" customFormat="1" x14ac:dyDescent="0.25">
      <c r="A26" s="50" t="s">
        <v>3</v>
      </c>
      <c r="B26" s="141">
        <f>+B7+B14</f>
        <v>5952764.2524053082</v>
      </c>
      <c r="C26" s="141">
        <f>+C7+C14</f>
        <v>289416.79641999997</v>
      </c>
      <c r="D26" s="141">
        <f>+D7+D14</f>
        <v>7290885.4735882673</v>
      </c>
      <c r="E26" s="142">
        <f>+E7+E14</f>
        <v>100.00000000000001</v>
      </c>
      <c r="G26" s="55"/>
      <c r="H26" s="55"/>
      <c r="I26" s="26"/>
      <c r="J26" s="26"/>
      <c r="K26" s="97"/>
      <c r="L26" s="28"/>
      <c r="M26" s="28"/>
    </row>
    <row r="27" spans="1:13" s="27" customFormat="1" x14ac:dyDescent="0.25">
      <c r="A27" s="98" t="s">
        <v>20</v>
      </c>
      <c r="B27" s="144" t="str">
        <f>+"S/ "&amp;3.988</f>
        <v>S/ 3.988</v>
      </c>
      <c r="C27" s="39"/>
      <c r="D27" s="39"/>
      <c r="E27" s="49"/>
    </row>
    <row r="28" spans="1:13" s="27" customFormat="1" x14ac:dyDescent="0.25"/>
    <row r="29" spans="1:13" s="27" customFormat="1" x14ac:dyDescent="0.25">
      <c r="A29" s="94" t="s">
        <v>21</v>
      </c>
      <c r="B29" s="95">
        <f>+B26/D26</f>
        <v>0.81646656966010578</v>
      </c>
      <c r="C29" s="95">
        <f>1-B29</f>
        <v>0.18353343033989422</v>
      </c>
    </row>
    <row r="30" spans="1:13" s="27" customFormat="1" x14ac:dyDescent="0.25"/>
    <row r="31" spans="1:13" s="27" customFormat="1" x14ac:dyDescent="0.25">
      <c r="B31" s="55"/>
      <c r="C31" s="55"/>
      <c r="D31" s="55"/>
    </row>
    <row r="32" spans="1:13" s="27" customFormat="1" x14ac:dyDescent="0.25">
      <c r="B32" s="55"/>
    </row>
    <row r="33" spans="2:2" s="27" customFormat="1" x14ac:dyDescent="0.25">
      <c r="B33" s="55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4"/>
  <sheetViews>
    <sheetView workbookViewId="0">
      <selection activeCell="C26" sqref="C26"/>
    </sheetView>
  </sheetViews>
  <sheetFormatPr baseColWidth="10" defaultColWidth="11.42578125" defaultRowHeight="15" x14ac:dyDescent="0.25"/>
  <cols>
    <col min="1" max="1" width="39.85546875" style="27" customWidth="1"/>
    <col min="2" max="2" width="18.5703125" style="27" customWidth="1"/>
    <col min="3" max="3" width="18.42578125" style="27" customWidth="1"/>
    <col min="4" max="4" width="14.28515625" style="27" customWidth="1"/>
    <col min="5" max="5" width="13.7109375" style="27" customWidth="1"/>
    <col min="6" max="6" width="11.42578125" style="27"/>
    <col min="7" max="7" width="12.85546875" style="27" bestFit="1" customWidth="1"/>
    <col min="8" max="8" width="11.5703125" style="27" bestFit="1" customWidth="1"/>
    <col min="9" max="9" width="12.85546875" style="27" bestFit="1" customWidth="1"/>
    <col min="10" max="10" width="11.5703125" style="27" bestFit="1" customWidth="1"/>
    <col min="11" max="256" width="11.42578125" style="27"/>
    <col min="257" max="257" width="39.85546875" style="27" customWidth="1"/>
    <col min="258" max="258" width="18.5703125" style="27" customWidth="1"/>
    <col min="259" max="259" width="18.42578125" style="27" customWidth="1"/>
    <col min="260" max="260" width="14.28515625" style="27" customWidth="1"/>
    <col min="261" max="261" width="13.7109375" style="27" customWidth="1"/>
    <col min="262" max="262" width="11.42578125" style="27"/>
    <col min="263" max="263" width="12.85546875" style="27" bestFit="1" customWidth="1"/>
    <col min="264" max="264" width="11.5703125" style="27" bestFit="1" customWidth="1"/>
    <col min="265" max="265" width="12.85546875" style="27" bestFit="1" customWidth="1"/>
    <col min="266" max="266" width="11.5703125" style="27" bestFit="1" customWidth="1"/>
    <col min="267" max="512" width="11.42578125" style="27"/>
    <col min="513" max="513" width="39.85546875" style="27" customWidth="1"/>
    <col min="514" max="514" width="18.5703125" style="27" customWidth="1"/>
    <col min="515" max="515" width="18.42578125" style="27" customWidth="1"/>
    <col min="516" max="516" width="14.28515625" style="27" customWidth="1"/>
    <col min="517" max="517" width="13.7109375" style="27" customWidth="1"/>
    <col min="518" max="518" width="11.42578125" style="27"/>
    <col min="519" max="519" width="12.85546875" style="27" bestFit="1" customWidth="1"/>
    <col min="520" max="520" width="11.5703125" style="27" bestFit="1" customWidth="1"/>
    <col min="521" max="521" width="12.85546875" style="27" bestFit="1" customWidth="1"/>
    <col min="522" max="522" width="11.5703125" style="27" bestFit="1" customWidth="1"/>
    <col min="523" max="768" width="11.42578125" style="27"/>
    <col min="769" max="769" width="39.85546875" style="27" customWidth="1"/>
    <col min="770" max="770" width="18.5703125" style="27" customWidth="1"/>
    <col min="771" max="771" width="18.42578125" style="27" customWidth="1"/>
    <col min="772" max="772" width="14.28515625" style="27" customWidth="1"/>
    <col min="773" max="773" width="13.7109375" style="27" customWidth="1"/>
    <col min="774" max="774" width="11.42578125" style="27"/>
    <col min="775" max="775" width="12.85546875" style="27" bestFit="1" customWidth="1"/>
    <col min="776" max="776" width="11.5703125" style="27" bestFit="1" customWidth="1"/>
    <col min="777" max="777" width="12.85546875" style="27" bestFit="1" customWidth="1"/>
    <col min="778" max="778" width="11.5703125" style="27" bestFit="1" customWidth="1"/>
    <col min="779" max="1024" width="11.42578125" style="27"/>
    <col min="1025" max="1025" width="39.85546875" style="27" customWidth="1"/>
    <col min="1026" max="1026" width="18.5703125" style="27" customWidth="1"/>
    <col min="1027" max="1027" width="18.42578125" style="27" customWidth="1"/>
    <col min="1028" max="1028" width="14.28515625" style="27" customWidth="1"/>
    <col min="1029" max="1029" width="13.7109375" style="27" customWidth="1"/>
    <col min="1030" max="1030" width="11.42578125" style="27"/>
    <col min="1031" max="1031" width="12.85546875" style="27" bestFit="1" customWidth="1"/>
    <col min="1032" max="1032" width="11.5703125" style="27" bestFit="1" customWidth="1"/>
    <col min="1033" max="1033" width="12.85546875" style="27" bestFit="1" customWidth="1"/>
    <col min="1034" max="1034" width="11.5703125" style="27" bestFit="1" customWidth="1"/>
    <col min="1035" max="1280" width="11.42578125" style="27"/>
    <col min="1281" max="1281" width="39.85546875" style="27" customWidth="1"/>
    <col min="1282" max="1282" width="18.5703125" style="27" customWidth="1"/>
    <col min="1283" max="1283" width="18.42578125" style="27" customWidth="1"/>
    <col min="1284" max="1284" width="14.28515625" style="27" customWidth="1"/>
    <col min="1285" max="1285" width="13.7109375" style="27" customWidth="1"/>
    <col min="1286" max="1286" width="11.42578125" style="27"/>
    <col min="1287" max="1287" width="12.85546875" style="27" bestFit="1" customWidth="1"/>
    <col min="1288" max="1288" width="11.5703125" style="27" bestFit="1" customWidth="1"/>
    <col min="1289" max="1289" width="12.85546875" style="27" bestFit="1" customWidth="1"/>
    <col min="1290" max="1290" width="11.5703125" style="27" bestFit="1" customWidth="1"/>
    <col min="1291" max="1536" width="11.42578125" style="27"/>
    <col min="1537" max="1537" width="39.85546875" style="27" customWidth="1"/>
    <col min="1538" max="1538" width="18.5703125" style="27" customWidth="1"/>
    <col min="1539" max="1539" width="18.42578125" style="27" customWidth="1"/>
    <col min="1540" max="1540" width="14.28515625" style="27" customWidth="1"/>
    <col min="1541" max="1541" width="13.7109375" style="27" customWidth="1"/>
    <col min="1542" max="1542" width="11.42578125" style="27"/>
    <col min="1543" max="1543" width="12.85546875" style="27" bestFit="1" customWidth="1"/>
    <col min="1544" max="1544" width="11.5703125" style="27" bestFit="1" customWidth="1"/>
    <col min="1545" max="1545" width="12.85546875" style="27" bestFit="1" customWidth="1"/>
    <col min="1546" max="1546" width="11.5703125" style="27" bestFit="1" customWidth="1"/>
    <col min="1547" max="1792" width="11.42578125" style="27"/>
    <col min="1793" max="1793" width="39.85546875" style="27" customWidth="1"/>
    <col min="1794" max="1794" width="18.5703125" style="27" customWidth="1"/>
    <col min="1795" max="1795" width="18.42578125" style="27" customWidth="1"/>
    <col min="1796" max="1796" width="14.28515625" style="27" customWidth="1"/>
    <col min="1797" max="1797" width="13.7109375" style="27" customWidth="1"/>
    <col min="1798" max="1798" width="11.42578125" style="27"/>
    <col min="1799" max="1799" width="12.85546875" style="27" bestFit="1" customWidth="1"/>
    <col min="1800" max="1800" width="11.5703125" style="27" bestFit="1" customWidth="1"/>
    <col min="1801" max="1801" width="12.85546875" style="27" bestFit="1" customWidth="1"/>
    <col min="1802" max="1802" width="11.5703125" style="27" bestFit="1" customWidth="1"/>
    <col min="1803" max="2048" width="11.42578125" style="27"/>
    <col min="2049" max="2049" width="39.85546875" style="27" customWidth="1"/>
    <col min="2050" max="2050" width="18.5703125" style="27" customWidth="1"/>
    <col min="2051" max="2051" width="18.42578125" style="27" customWidth="1"/>
    <col min="2052" max="2052" width="14.28515625" style="27" customWidth="1"/>
    <col min="2053" max="2053" width="13.7109375" style="27" customWidth="1"/>
    <col min="2054" max="2054" width="11.42578125" style="27"/>
    <col min="2055" max="2055" width="12.85546875" style="27" bestFit="1" customWidth="1"/>
    <col min="2056" max="2056" width="11.5703125" style="27" bestFit="1" customWidth="1"/>
    <col min="2057" max="2057" width="12.85546875" style="27" bestFit="1" customWidth="1"/>
    <col min="2058" max="2058" width="11.5703125" style="27" bestFit="1" customWidth="1"/>
    <col min="2059" max="2304" width="11.42578125" style="27"/>
    <col min="2305" max="2305" width="39.85546875" style="27" customWidth="1"/>
    <col min="2306" max="2306" width="18.5703125" style="27" customWidth="1"/>
    <col min="2307" max="2307" width="18.42578125" style="27" customWidth="1"/>
    <col min="2308" max="2308" width="14.28515625" style="27" customWidth="1"/>
    <col min="2309" max="2309" width="13.7109375" style="27" customWidth="1"/>
    <col min="2310" max="2310" width="11.42578125" style="27"/>
    <col min="2311" max="2311" width="12.85546875" style="27" bestFit="1" customWidth="1"/>
    <col min="2312" max="2312" width="11.5703125" style="27" bestFit="1" customWidth="1"/>
    <col min="2313" max="2313" width="12.85546875" style="27" bestFit="1" customWidth="1"/>
    <col min="2314" max="2314" width="11.5703125" style="27" bestFit="1" customWidth="1"/>
    <col min="2315" max="2560" width="11.42578125" style="27"/>
    <col min="2561" max="2561" width="39.85546875" style="27" customWidth="1"/>
    <col min="2562" max="2562" width="18.5703125" style="27" customWidth="1"/>
    <col min="2563" max="2563" width="18.42578125" style="27" customWidth="1"/>
    <col min="2564" max="2564" width="14.28515625" style="27" customWidth="1"/>
    <col min="2565" max="2565" width="13.7109375" style="27" customWidth="1"/>
    <col min="2566" max="2566" width="11.42578125" style="27"/>
    <col min="2567" max="2567" width="12.85546875" style="27" bestFit="1" customWidth="1"/>
    <col min="2568" max="2568" width="11.5703125" style="27" bestFit="1" customWidth="1"/>
    <col min="2569" max="2569" width="12.85546875" style="27" bestFit="1" customWidth="1"/>
    <col min="2570" max="2570" width="11.5703125" style="27" bestFit="1" customWidth="1"/>
    <col min="2571" max="2816" width="11.42578125" style="27"/>
    <col min="2817" max="2817" width="39.85546875" style="27" customWidth="1"/>
    <col min="2818" max="2818" width="18.5703125" style="27" customWidth="1"/>
    <col min="2819" max="2819" width="18.42578125" style="27" customWidth="1"/>
    <col min="2820" max="2820" width="14.28515625" style="27" customWidth="1"/>
    <col min="2821" max="2821" width="13.7109375" style="27" customWidth="1"/>
    <col min="2822" max="2822" width="11.42578125" style="27"/>
    <col min="2823" max="2823" width="12.85546875" style="27" bestFit="1" customWidth="1"/>
    <col min="2824" max="2824" width="11.5703125" style="27" bestFit="1" customWidth="1"/>
    <col min="2825" max="2825" width="12.85546875" style="27" bestFit="1" customWidth="1"/>
    <col min="2826" max="2826" width="11.5703125" style="27" bestFit="1" customWidth="1"/>
    <col min="2827" max="3072" width="11.42578125" style="27"/>
    <col min="3073" max="3073" width="39.85546875" style="27" customWidth="1"/>
    <col min="3074" max="3074" width="18.5703125" style="27" customWidth="1"/>
    <col min="3075" max="3075" width="18.42578125" style="27" customWidth="1"/>
    <col min="3076" max="3076" width="14.28515625" style="27" customWidth="1"/>
    <col min="3077" max="3077" width="13.7109375" style="27" customWidth="1"/>
    <col min="3078" max="3078" width="11.42578125" style="27"/>
    <col min="3079" max="3079" width="12.85546875" style="27" bestFit="1" customWidth="1"/>
    <col min="3080" max="3080" width="11.5703125" style="27" bestFit="1" customWidth="1"/>
    <col min="3081" max="3081" width="12.85546875" style="27" bestFit="1" customWidth="1"/>
    <col min="3082" max="3082" width="11.5703125" style="27" bestFit="1" customWidth="1"/>
    <col min="3083" max="3328" width="11.42578125" style="27"/>
    <col min="3329" max="3329" width="39.85546875" style="27" customWidth="1"/>
    <col min="3330" max="3330" width="18.5703125" style="27" customWidth="1"/>
    <col min="3331" max="3331" width="18.42578125" style="27" customWidth="1"/>
    <col min="3332" max="3332" width="14.28515625" style="27" customWidth="1"/>
    <col min="3333" max="3333" width="13.7109375" style="27" customWidth="1"/>
    <col min="3334" max="3334" width="11.42578125" style="27"/>
    <col min="3335" max="3335" width="12.85546875" style="27" bestFit="1" customWidth="1"/>
    <col min="3336" max="3336" width="11.5703125" style="27" bestFit="1" customWidth="1"/>
    <col min="3337" max="3337" width="12.85546875" style="27" bestFit="1" customWidth="1"/>
    <col min="3338" max="3338" width="11.5703125" style="27" bestFit="1" customWidth="1"/>
    <col min="3339" max="3584" width="11.42578125" style="27"/>
    <col min="3585" max="3585" width="39.85546875" style="27" customWidth="1"/>
    <col min="3586" max="3586" width="18.5703125" style="27" customWidth="1"/>
    <col min="3587" max="3587" width="18.42578125" style="27" customWidth="1"/>
    <col min="3588" max="3588" width="14.28515625" style="27" customWidth="1"/>
    <col min="3589" max="3589" width="13.7109375" style="27" customWidth="1"/>
    <col min="3590" max="3590" width="11.42578125" style="27"/>
    <col min="3591" max="3591" width="12.85546875" style="27" bestFit="1" customWidth="1"/>
    <col min="3592" max="3592" width="11.5703125" style="27" bestFit="1" customWidth="1"/>
    <col min="3593" max="3593" width="12.85546875" style="27" bestFit="1" customWidth="1"/>
    <col min="3594" max="3594" width="11.5703125" style="27" bestFit="1" customWidth="1"/>
    <col min="3595" max="3840" width="11.42578125" style="27"/>
    <col min="3841" max="3841" width="39.85546875" style="27" customWidth="1"/>
    <col min="3842" max="3842" width="18.5703125" style="27" customWidth="1"/>
    <col min="3843" max="3843" width="18.42578125" style="27" customWidth="1"/>
    <col min="3844" max="3844" width="14.28515625" style="27" customWidth="1"/>
    <col min="3845" max="3845" width="13.7109375" style="27" customWidth="1"/>
    <col min="3846" max="3846" width="11.42578125" style="27"/>
    <col min="3847" max="3847" width="12.85546875" style="27" bestFit="1" customWidth="1"/>
    <col min="3848" max="3848" width="11.5703125" style="27" bestFit="1" customWidth="1"/>
    <col min="3849" max="3849" width="12.85546875" style="27" bestFit="1" customWidth="1"/>
    <col min="3850" max="3850" width="11.5703125" style="27" bestFit="1" customWidth="1"/>
    <col min="3851" max="4096" width="11.42578125" style="27"/>
    <col min="4097" max="4097" width="39.85546875" style="27" customWidth="1"/>
    <col min="4098" max="4098" width="18.5703125" style="27" customWidth="1"/>
    <col min="4099" max="4099" width="18.42578125" style="27" customWidth="1"/>
    <col min="4100" max="4100" width="14.28515625" style="27" customWidth="1"/>
    <col min="4101" max="4101" width="13.7109375" style="27" customWidth="1"/>
    <col min="4102" max="4102" width="11.42578125" style="27"/>
    <col min="4103" max="4103" width="12.85546875" style="27" bestFit="1" customWidth="1"/>
    <col min="4104" max="4104" width="11.5703125" style="27" bestFit="1" customWidth="1"/>
    <col min="4105" max="4105" width="12.85546875" style="27" bestFit="1" customWidth="1"/>
    <col min="4106" max="4106" width="11.5703125" style="27" bestFit="1" customWidth="1"/>
    <col min="4107" max="4352" width="11.42578125" style="27"/>
    <col min="4353" max="4353" width="39.85546875" style="27" customWidth="1"/>
    <col min="4354" max="4354" width="18.5703125" style="27" customWidth="1"/>
    <col min="4355" max="4355" width="18.42578125" style="27" customWidth="1"/>
    <col min="4356" max="4356" width="14.28515625" style="27" customWidth="1"/>
    <col min="4357" max="4357" width="13.7109375" style="27" customWidth="1"/>
    <col min="4358" max="4358" width="11.42578125" style="27"/>
    <col min="4359" max="4359" width="12.85546875" style="27" bestFit="1" customWidth="1"/>
    <col min="4360" max="4360" width="11.5703125" style="27" bestFit="1" customWidth="1"/>
    <col min="4361" max="4361" width="12.85546875" style="27" bestFit="1" customWidth="1"/>
    <col min="4362" max="4362" width="11.5703125" style="27" bestFit="1" customWidth="1"/>
    <col min="4363" max="4608" width="11.42578125" style="27"/>
    <col min="4609" max="4609" width="39.85546875" style="27" customWidth="1"/>
    <col min="4610" max="4610" width="18.5703125" style="27" customWidth="1"/>
    <col min="4611" max="4611" width="18.42578125" style="27" customWidth="1"/>
    <col min="4612" max="4612" width="14.28515625" style="27" customWidth="1"/>
    <col min="4613" max="4613" width="13.7109375" style="27" customWidth="1"/>
    <col min="4614" max="4614" width="11.42578125" style="27"/>
    <col min="4615" max="4615" width="12.85546875" style="27" bestFit="1" customWidth="1"/>
    <col min="4616" max="4616" width="11.5703125" style="27" bestFit="1" customWidth="1"/>
    <col min="4617" max="4617" width="12.85546875" style="27" bestFit="1" customWidth="1"/>
    <col min="4618" max="4618" width="11.5703125" style="27" bestFit="1" customWidth="1"/>
    <col min="4619" max="4864" width="11.42578125" style="27"/>
    <col min="4865" max="4865" width="39.85546875" style="27" customWidth="1"/>
    <col min="4866" max="4866" width="18.5703125" style="27" customWidth="1"/>
    <col min="4867" max="4867" width="18.42578125" style="27" customWidth="1"/>
    <col min="4868" max="4868" width="14.28515625" style="27" customWidth="1"/>
    <col min="4869" max="4869" width="13.7109375" style="27" customWidth="1"/>
    <col min="4870" max="4870" width="11.42578125" style="27"/>
    <col min="4871" max="4871" width="12.85546875" style="27" bestFit="1" customWidth="1"/>
    <col min="4872" max="4872" width="11.5703125" style="27" bestFit="1" customWidth="1"/>
    <col min="4873" max="4873" width="12.85546875" style="27" bestFit="1" customWidth="1"/>
    <col min="4874" max="4874" width="11.5703125" style="27" bestFit="1" customWidth="1"/>
    <col min="4875" max="5120" width="11.42578125" style="27"/>
    <col min="5121" max="5121" width="39.85546875" style="27" customWidth="1"/>
    <col min="5122" max="5122" width="18.5703125" style="27" customWidth="1"/>
    <col min="5123" max="5123" width="18.42578125" style="27" customWidth="1"/>
    <col min="5124" max="5124" width="14.28515625" style="27" customWidth="1"/>
    <col min="5125" max="5125" width="13.7109375" style="27" customWidth="1"/>
    <col min="5126" max="5126" width="11.42578125" style="27"/>
    <col min="5127" max="5127" width="12.85546875" style="27" bestFit="1" customWidth="1"/>
    <col min="5128" max="5128" width="11.5703125" style="27" bestFit="1" customWidth="1"/>
    <col min="5129" max="5129" width="12.85546875" style="27" bestFit="1" customWidth="1"/>
    <col min="5130" max="5130" width="11.5703125" style="27" bestFit="1" customWidth="1"/>
    <col min="5131" max="5376" width="11.42578125" style="27"/>
    <col min="5377" max="5377" width="39.85546875" style="27" customWidth="1"/>
    <col min="5378" max="5378" width="18.5703125" style="27" customWidth="1"/>
    <col min="5379" max="5379" width="18.42578125" style="27" customWidth="1"/>
    <col min="5380" max="5380" width="14.28515625" style="27" customWidth="1"/>
    <col min="5381" max="5381" width="13.7109375" style="27" customWidth="1"/>
    <col min="5382" max="5382" width="11.42578125" style="27"/>
    <col min="5383" max="5383" width="12.85546875" style="27" bestFit="1" customWidth="1"/>
    <col min="5384" max="5384" width="11.5703125" style="27" bestFit="1" customWidth="1"/>
    <col min="5385" max="5385" width="12.85546875" style="27" bestFit="1" customWidth="1"/>
    <col min="5386" max="5386" width="11.5703125" style="27" bestFit="1" customWidth="1"/>
    <col min="5387" max="5632" width="11.42578125" style="27"/>
    <col min="5633" max="5633" width="39.85546875" style="27" customWidth="1"/>
    <col min="5634" max="5634" width="18.5703125" style="27" customWidth="1"/>
    <col min="5635" max="5635" width="18.42578125" style="27" customWidth="1"/>
    <col min="5636" max="5636" width="14.28515625" style="27" customWidth="1"/>
    <col min="5637" max="5637" width="13.7109375" style="27" customWidth="1"/>
    <col min="5638" max="5638" width="11.42578125" style="27"/>
    <col min="5639" max="5639" width="12.85546875" style="27" bestFit="1" customWidth="1"/>
    <col min="5640" max="5640" width="11.5703125" style="27" bestFit="1" customWidth="1"/>
    <col min="5641" max="5641" width="12.85546875" style="27" bestFit="1" customWidth="1"/>
    <col min="5642" max="5642" width="11.5703125" style="27" bestFit="1" customWidth="1"/>
    <col min="5643" max="5888" width="11.42578125" style="27"/>
    <col min="5889" max="5889" width="39.85546875" style="27" customWidth="1"/>
    <col min="5890" max="5890" width="18.5703125" style="27" customWidth="1"/>
    <col min="5891" max="5891" width="18.42578125" style="27" customWidth="1"/>
    <col min="5892" max="5892" width="14.28515625" style="27" customWidth="1"/>
    <col min="5893" max="5893" width="13.7109375" style="27" customWidth="1"/>
    <col min="5894" max="5894" width="11.42578125" style="27"/>
    <col min="5895" max="5895" width="12.85546875" style="27" bestFit="1" customWidth="1"/>
    <col min="5896" max="5896" width="11.5703125" style="27" bestFit="1" customWidth="1"/>
    <col min="5897" max="5897" width="12.85546875" style="27" bestFit="1" customWidth="1"/>
    <col min="5898" max="5898" width="11.5703125" style="27" bestFit="1" customWidth="1"/>
    <col min="5899" max="6144" width="11.42578125" style="27"/>
    <col min="6145" max="6145" width="39.85546875" style="27" customWidth="1"/>
    <col min="6146" max="6146" width="18.5703125" style="27" customWidth="1"/>
    <col min="6147" max="6147" width="18.42578125" style="27" customWidth="1"/>
    <col min="6148" max="6148" width="14.28515625" style="27" customWidth="1"/>
    <col min="6149" max="6149" width="13.7109375" style="27" customWidth="1"/>
    <col min="6150" max="6150" width="11.42578125" style="27"/>
    <col min="6151" max="6151" width="12.85546875" style="27" bestFit="1" customWidth="1"/>
    <col min="6152" max="6152" width="11.5703125" style="27" bestFit="1" customWidth="1"/>
    <col min="6153" max="6153" width="12.85546875" style="27" bestFit="1" customWidth="1"/>
    <col min="6154" max="6154" width="11.5703125" style="27" bestFit="1" customWidth="1"/>
    <col min="6155" max="6400" width="11.42578125" style="27"/>
    <col min="6401" max="6401" width="39.85546875" style="27" customWidth="1"/>
    <col min="6402" max="6402" width="18.5703125" style="27" customWidth="1"/>
    <col min="6403" max="6403" width="18.42578125" style="27" customWidth="1"/>
    <col min="6404" max="6404" width="14.28515625" style="27" customWidth="1"/>
    <col min="6405" max="6405" width="13.7109375" style="27" customWidth="1"/>
    <col min="6406" max="6406" width="11.42578125" style="27"/>
    <col min="6407" max="6407" width="12.85546875" style="27" bestFit="1" customWidth="1"/>
    <col min="6408" max="6408" width="11.5703125" style="27" bestFit="1" customWidth="1"/>
    <col min="6409" max="6409" width="12.85546875" style="27" bestFit="1" customWidth="1"/>
    <col min="6410" max="6410" width="11.5703125" style="27" bestFit="1" customWidth="1"/>
    <col min="6411" max="6656" width="11.42578125" style="27"/>
    <col min="6657" max="6657" width="39.85546875" style="27" customWidth="1"/>
    <col min="6658" max="6658" width="18.5703125" style="27" customWidth="1"/>
    <col min="6659" max="6659" width="18.42578125" style="27" customWidth="1"/>
    <col min="6660" max="6660" width="14.28515625" style="27" customWidth="1"/>
    <col min="6661" max="6661" width="13.7109375" style="27" customWidth="1"/>
    <col min="6662" max="6662" width="11.42578125" style="27"/>
    <col min="6663" max="6663" width="12.85546875" style="27" bestFit="1" customWidth="1"/>
    <col min="6664" max="6664" width="11.5703125" style="27" bestFit="1" customWidth="1"/>
    <col min="6665" max="6665" width="12.85546875" style="27" bestFit="1" customWidth="1"/>
    <col min="6666" max="6666" width="11.5703125" style="27" bestFit="1" customWidth="1"/>
    <col min="6667" max="6912" width="11.42578125" style="27"/>
    <col min="6913" max="6913" width="39.85546875" style="27" customWidth="1"/>
    <col min="6914" max="6914" width="18.5703125" style="27" customWidth="1"/>
    <col min="6915" max="6915" width="18.42578125" style="27" customWidth="1"/>
    <col min="6916" max="6916" width="14.28515625" style="27" customWidth="1"/>
    <col min="6917" max="6917" width="13.7109375" style="27" customWidth="1"/>
    <col min="6918" max="6918" width="11.42578125" style="27"/>
    <col min="6919" max="6919" width="12.85546875" style="27" bestFit="1" customWidth="1"/>
    <col min="6920" max="6920" width="11.5703125" style="27" bestFit="1" customWidth="1"/>
    <col min="6921" max="6921" width="12.85546875" style="27" bestFit="1" customWidth="1"/>
    <col min="6922" max="6922" width="11.5703125" style="27" bestFit="1" customWidth="1"/>
    <col min="6923" max="7168" width="11.42578125" style="27"/>
    <col min="7169" max="7169" width="39.85546875" style="27" customWidth="1"/>
    <col min="7170" max="7170" width="18.5703125" style="27" customWidth="1"/>
    <col min="7171" max="7171" width="18.42578125" style="27" customWidth="1"/>
    <col min="7172" max="7172" width="14.28515625" style="27" customWidth="1"/>
    <col min="7173" max="7173" width="13.7109375" style="27" customWidth="1"/>
    <col min="7174" max="7174" width="11.42578125" style="27"/>
    <col min="7175" max="7175" width="12.85546875" style="27" bestFit="1" customWidth="1"/>
    <col min="7176" max="7176" width="11.5703125" style="27" bestFit="1" customWidth="1"/>
    <col min="7177" max="7177" width="12.85546875" style="27" bestFit="1" customWidth="1"/>
    <col min="7178" max="7178" width="11.5703125" style="27" bestFit="1" customWidth="1"/>
    <col min="7179" max="7424" width="11.42578125" style="27"/>
    <col min="7425" max="7425" width="39.85546875" style="27" customWidth="1"/>
    <col min="7426" max="7426" width="18.5703125" style="27" customWidth="1"/>
    <col min="7427" max="7427" width="18.42578125" style="27" customWidth="1"/>
    <col min="7428" max="7428" width="14.28515625" style="27" customWidth="1"/>
    <col min="7429" max="7429" width="13.7109375" style="27" customWidth="1"/>
    <col min="7430" max="7430" width="11.42578125" style="27"/>
    <col min="7431" max="7431" width="12.85546875" style="27" bestFit="1" customWidth="1"/>
    <col min="7432" max="7432" width="11.5703125" style="27" bestFit="1" customWidth="1"/>
    <col min="7433" max="7433" width="12.85546875" style="27" bestFit="1" customWidth="1"/>
    <col min="7434" max="7434" width="11.5703125" style="27" bestFit="1" customWidth="1"/>
    <col min="7435" max="7680" width="11.42578125" style="27"/>
    <col min="7681" max="7681" width="39.85546875" style="27" customWidth="1"/>
    <col min="7682" max="7682" width="18.5703125" style="27" customWidth="1"/>
    <col min="7683" max="7683" width="18.42578125" style="27" customWidth="1"/>
    <col min="7684" max="7684" width="14.28515625" style="27" customWidth="1"/>
    <col min="7685" max="7685" width="13.7109375" style="27" customWidth="1"/>
    <col min="7686" max="7686" width="11.42578125" style="27"/>
    <col min="7687" max="7687" width="12.85546875" style="27" bestFit="1" customWidth="1"/>
    <col min="7688" max="7688" width="11.5703125" style="27" bestFit="1" customWidth="1"/>
    <col min="7689" max="7689" width="12.85546875" style="27" bestFit="1" customWidth="1"/>
    <col min="7690" max="7690" width="11.5703125" style="27" bestFit="1" customWidth="1"/>
    <col min="7691" max="7936" width="11.42578125" style="27"/>
    <col min="7937" max="7937" width="39.85546875" style="27" customWidth="1"/>
    <col min="7938" max="7938" width="18.5703125" style="27" customWidth="1"/>
    <col min="7939" max="7939" width="18.42578125" style="27" customWidth="1"/>
    <col min="7940" max="7940" width="14.28515625" style="27" customWidth="1"/>
    <col min="7941" max="7941" width="13.7109375" style="27" customWidth="1"/>
    <col min="7942" max="7942" width="11.42578125" style="27"/>
    <col min="7943" max="7943" width="12.85546875" style="27" bestFit="1" customWidth="1"/>
    <col min="7944" max="7944" width="11.5703125" style="27" bestFit="1" customWidth="1"/>
    <col min="7945" max="7945" width="12.85546875" style="27" bestFit="1" customWidth="1"/>
    <col min="7946" max="7946" width="11.5703125" style="27" bestFit="1" customWidth="1"/>
    <col min="7947" max="8192" width="11.42578125" style="27"/>
    <col min="8193" max="8193" width="39.85546875" style="27" customWidth="1"/>
    <col min="8194" max="8194" width="18.5703125" style="27" customWidth="1"/>
    <col min="8195" max="8195" width="18.42578125" style="27" customWidth="1"/>
    <col min="8196" max="8196" width="14.28515625" style="27" customWidth="1"/>
    <col min="8197" max="8197" width="13.7109375" style="27" customWidth="1"/>
    <col min="8198" max="8198" width="11.42578125" style="27"/>
    <col min="8199" max="8199" width="12.85546875" style="27" bestFit="1" customWidth="1"/>
    <col min="8200" max="8200" width="11.5703125" style="27" bestFit="1" customWidth="1"/>
    <col min="8201" max="8201" width="12.85546875" style="27" bestFit="1" customWidth="1"/>
    <col min="8202" max="8202" width="11.5703125" style="27" bestFit="1" customWidth="1"/>
    <col min="8203" max="8448" width="11.42578125" style="27"/>
    <col min="8449" max="8449" width="39.85546875" style="27" customWidth="1"/>
    <col min="8450" max="8450" width="18.5703125" style="27" customWidth="1"/>
    <col min="8451" max="8451" width="18.42578125" style="27" customWidth="1"/>
    <col min="8452" max="8452" width="14.28515625" style="27" customWidth="1"/>
    <col min="8453" max="8453" width="13.7109375" style="27" customWidth="1"/>
    <col min="8454" max="8454" width="11.42578125" style="27"/>
    <col min="8455" max="8455" width="12.85546875" style="27" bestFit="1" customWidth="1"/>
    <col min="8456" max="8456" width="11.5703125" style="27" bestFit="1" customWidth="1"/>
    <col min="8457" max="8457" width="12.85546875" style="27" bestFit="1" customWidth="1"/>
    <col min="8458" max="8458" width="11.5703125" style="27" bestFit="1" customWidth="1"/>
    <col min="8459" max="8704" width="11.42578125" style="27"/>
    <col min="8705" max="8705" width="39.85546875" style="27" customWidth="1"/>
    <col min="8706" max="8706" width="18.5703125" style="27" customWidth="1"/>
    <col min="8707" max="8707" width="18.42578125" style="27" customWidth="1"/>
    <col min="8708" max="8708" width="14.28515625" style="27" customWidth="1"/>
    <col min="8709" max="8709" width="13.7109375" style="27" customWidth="1"/>
    <col min="8710" max="8710" width="11.42578125" style="27"/>
    <col min="8711" max="8711" width="12.85546875" style="27" bestFit="1" customWidth="1"/>
    <col min="8712" max="8712" width="11.5703125" style="27" bestFit="1" customWidth="1"/>
    <col min="8713" max="8713" width="12.85546875" style="27" bestFit="1" customWidth="1"/>
    <col min="8714" max="8714" width="11.5703125" style="27" bestFit="1" customWidth="1"/>
    <col min="8715" max="8960" width="11.42578125" style="27"/>
    <col min="8961" max="8961" width="39.85546875" style="27" customWidth="1"/>
    <col min="8962" max="8962" width="18.5703125" style="27" customWidth="1"/>
    <col min="8963" max="8963" width="18.42578125" style="27" customWidth="1"/>
    <col min="8964" max="8964" width="14.28515625" style="27" customWidth="1"/>
    <col min="8965" max="8965" width="13.7109375" style="27" customWidth="1"/>
    <col min="8966" max="8966" width="11.42578125" style="27"/>
    <col min="8967" max="8967" width="12.85546875" style="27" bestFit="1" customWidth="1"/>
    <col min="8968" max="8968" width="11.5703125" style="27" bestFit="1" customWidth="1"/>
    <col min="8969" max="8969" width="12.85546875" style="27" bestFit="1" customWidth="1"/>
    <col min="8970" max="8970" width="11.5703125" style="27" bestFit="1" customWidth="1"/>
    <col min="8971" max="9216" width="11.42578125" style="27"/>
    <col min="9217" max="9217" width="39.85546875" style="27" customWidth="1"/>
    <col min="9218" max="9218" width="18.5703125" style="27" customWidth="1"/>
    <col min="9219" max="9219" width="18.42578125" style="27" customWidth="1"/>
    <col min="9220" max="9220" width="14.28515625" style="27" customWidth="1"/>
    <col min="9221" max="9221" width="13.7109375" style="27" customWidth="1"/>
    <col min="9222" max="9222" width="11.42578125" style="27"/>
    <col min="9223" max="9223" width="12.85546875" style="27" bestFit="1" customWidth="1"/>
    <col min="9224" max="9224" width="11.5703125" style="27" bestFit="1" customWidth="1"/>
    <col min="9225" max="9225" width="12.85546875" style="27" bestFit="1" customWidth="1"/>
    <col min="9226" max="9226" width="11.5703125" style="27" bestFit="1" customWidth="1"/>
    <col min="9227" max="9472" width="11.42578125" style="27"/>
    <col min="9473" max="9473" width="39.85546875" style="27" customWidth="1"/>
    <col min="9474" max="9474" width="18.5703125" style="27" customWidth="1"/>
    <col min="9475" max="9475" width="18.42578125" style="27" customWidth="1"/>
    <col min="9476" max="9476" width="14.28515625" style="27" customWidth="1"/>
    <col min="9477" max="9477" width="13.7109375" style="27" customWidth="1"/>
    <col min="9478" max="9478" width="11.42578125" style="27"/>
    <col min="9479" max="9479" width="12.85546875" style="27" bestFit="1" customWidth="1"/>
    <col min="9480" max="9480" width="11.5703125" style="27" bestFit="1" customWidth="1"/>
    <col min="9481" max="9481" width="12.85546875" style="27" bestFit="1" customWidth="1"/>
    <col min="9482" max="9482" width="11.5703125" style="27" bestFit="1" customWidth="1"/>
    <col min="9483" max="9728" width="11.42578125" style="27"/>
    <col min="9729" max="9729" width="39.85546875" style="27" customWidth="1"/>
    <col min="9730" max="9730" width="18.5703125" style="27" customWidth="1"/>
    <col min="9731" max="9731" width="18.42578125" style="27" customWidth="1"/>
    <col min="9732" max="9732" width="14.28515625" style="27" customWidth="1"/>
    <col min="9733" max="9733" width="13.7109375" style="27" customWidth="1"/>
    <col min="9734" max="9734" width="11.42578125" style="27"/>
    <col min="9735" max="9735" width="12.85546875" style="27" bestFit="1" customWidth="1"/>
    <col min="9736" max="9736" width="11.5703125" style="27" bestFit="1" customWidth="1"/>
    <col min="9737" max="9737" width="12.85546875" style="27" bestFit="1" customWidth="1"/>
    <col min="9738" max="9738" width="11.5703125" style="27" bestFit="1" customWidth="1"/>
    <col min="9739" max="9984" width="11.42578125" style="27"/>
    <col min="9985" max="9985" width="39.85546875" style="27" customWidth="1"/>
    <col min="9986" max="9986" width="18.5703125" style="27" customWidth="1"/>
    <col min="9987" max="9987" width="18.42578125" style="27" customWidth="1"/>
    <col min="9988" max="9988" width="14.28515625" style="27" customWidth="1"/>
    <col min="9989" max="9989" width="13.7109375" style="27" customWidth="1"/>
    <col min="9990" max="9990" width="11.42578125" style="27"/>
    <col min="9991" max="9991" width="12.85546875" style="27" bestFit="1" customWidth="1"/>
    <col min="9992" max="9992" width="11.5703125" style="27" bestFit="1" customWidth="1"/>
    <col min="9993" max="9993" width="12.85546875" style="27" bestFit="1" customWidth="1"/>
    <col min="9994" max="9994" width="11.5703125" style="27" bestFit="1" customWidth="1"/>
    <col min="9995" max="10240" width="11.42578125" style="27"/>
    <col min="10241" max="10241" width="39.85546875" style="27" customWidth="1"/>
    <col min="10242" max="10242" width="18.5703125" style="27" customWidth="1"/>
    <col min="10243" max="10243" width="18.42578125" style="27" customWidth="1"/>
    <col min="10244" max="10244" width="14.28515625" style="27" customWidth="1"/>
    <col min="10245" max="10245" width="13.7109375" style="27" customWidth="1"/>
    <col min="10246" max="10246" width="11.42578125" style="27"/>
    <col min="10247" max="10247" width="12.85546875" style="27" bestFit="1" customWidth="1"/>
    <col min="10248" max="10248" width="11.5703125" style="27" bestFit="1" customWidth="1"/>
    <col min="10249" max="10249" width="12.85546875" style="27" bestFit="1" customWidth="1"/>
    <col min="10250" max="10250" width="11.5703125" style="27" bestFit="1" customWidth="1"/>
    <col min="10251" max="10496" width="11.42578125" style="27"/>
    <col min="10497" max="10497" width="39.85546875" style="27" customWidth="1"/>
    <col min="10498" max="10498" width="18.5703125" style="27" customWidth="1"/>
    <col min="10499" max="10499" width="18.42578125" style="27" customWidth="1"/>
    <col min="10500" max="10500" width="14.28515625" style="27" customWidth="1"/>
    <col min="10501" max="10501" width="13.7109375" style="27" customWidth="1"/>
    <col min="10502" max="10502" width="11.42578125" style="27"/>
    <col min="10503" max="10503" width="12.85546875" style="27" bestFit="1" customWidth="1"/>
    <col min="10504" max="10504" width="11.5703125" style="27" bestFit="1" customWidth="1"/>
    <col min="10505" max="10505" width="12.85546875" style="27" bestFit="1" customWidth="1"/>
    <col min="10506" max="10506" width="11.5703125" style="27" bestFit="1" customWidth="1"/>
    <col min="10507" max="10752" width="11.42578125" style="27"/>
    <col min="10753" max="10753" width="39.85546875" style="27" customWidth="1"/>
    <col min="10754" max="10754" width="18.5703125" style="27" customWidth="1"/>
    <col min="10755" max="10755" width="18.42578125" style="27" customWidth="1"/>
    <col min="10756" max="10756" width="14.28515625" style="27" customWidth="1"/>
    <col min="10757" max="10757" width="13.7109375" style="27" customWidth="1"/>
    <col min="10758" max="10758" width="11.42578125" style="27"/>
    <col min="10759" max="10759" width="12.85546875" style="27" bestFit="1" customWidth="1"/>
    <col min="10760" max="10760" width="11.5703125" style="27" bestFit="1" customWidth="1"/>
    <col min="10761" max="10761" width="12.85546875" style="27" bestFit="1" customWidth="1"/>
    <col min="10762" max="10762" width="11.5703125" style="27" bestFit="1" customWidth="1"/>
    <col min="10763" max="11008" width="11.42578125" style="27"/>
    <col min="11009" max="11009" width="39.85546875" style="27" customWidth="1"/>
    <col min="11010" max="11010" width="18.5703125" style="27" customWidth="1"/>
    <col min="11011" max="11011" width="18.42578125" style="27" customWidth="1"/>
    <col min="11012" max="11012" width="14.28515625" style="27" customWidth="1"/>
    <col min="11013" max="11013" width="13.7109375" style="27" customWidth="1"/>
    <col min="11014" max="11014" width="11.42578125" style="27"/>
    <col min="11015" max="11015" width="12.85546875" style="27" bestFit="1" customWidth="1"/>
    <col min="11016" max="11016" width="11.5703125" style="27" bestFit="1" customWidth="1"/>
    <col min="11017" max="11017" width="12.85546875" style="27" bestFit="1" customWidth="1"/>
    <col min="11018" max="11018" width="11.5703125" style="27" bestFit="1" customWidth="1"/>
    <col min="11019" max="11264" width="11.42578125" style="27"/>
    <col min="11265" max="11265" width="39.85546875" style="27" customWidth="1"/>
    <col min="11266" max="11266" width="18.5703125" style="27" customWidth="1"/>
    <col min="11267" max="11267" width="18.42578125" style="27" customWidth="1"/>
    <col min="11268" max="11268" width="14.28515625" style="27" customWidth="1"/>
    <col min="11269" max="11269" width="13.7109375" style="27" customWidth="1"/>
    <col min="11270" max="11270" width="11.42578125" style="27"/>
    <col min="11271" max="11271" width="12.85546875" style="27" bestFit="1" customWidth="1"/>
    <col min="11272" max="11272" width="11.5703125" style="27" bestFit="1" customWidth="1"/>
    <col min="11273" max="11273" width="12.85546875" style="27" bestFit="1" customWidth="1"/>
    <col min="11274" max="11274" width="11.5703125" style="27" bestFit="1" customWidth="1"/>
    <col min="11275" max="11520" width="11.42578125" style="27"/>
    <col min="11521" max="11521" width="39.85546875" style="27" customWidth="1"/>
    <col min="11522" max="11522" width="18.5703125" style="27" customWidth="1"/>
    <col min="11523" max="11523" width="18.42578125" style="27" customWidth="1"/>
    <col min="11524" max="11524" width="14.28515625" style="27" customWidth="1"/>
    <col min="11525" max="11525" width="13.7109375" style="27" customWidth="1"/>
    <col min="11526" max="11526" width="11.42578125" style="27"/>
    <col min="11527" max="11527" width="12.85546875" style="27" bestFit="1" customWidth="1"/>
    <col min="11528" max="11528" width="11.5703125" style="27" bestFit="1" customWidth="1"/>
    <col min="11529" max="11529" width="12.85546875" style="27" bestFit="1" customWidth="1"/>
    <col min="11530" max="11530" width="11.5703125" style="27" bestFit="1" customWidth="1"/>
    <col min="11531" max="11776" width="11.42578125" style="27"/>
    <col min="11777" max="11777" width="39.85546875" style="27" customWidth="1"/>
    <col min="11778" max="11778" width="18.5703125" style="27" customWidth="1"/>
    <col min="11779" max="11779" width="18.42578125" style="27" customWidth="1"/>
    <col min="11780" max="11780" width="14.28515625" style="27" customWidth="1"/>
    <col min="11781" max="11781" width="13.7109375" style="27" customWidth="1"/>
    <col min="11782" max="11782" width="11.42578125" style="27"/>
    <col min="11783" max="11783" width="12.85546875" style="27" bestFit="1" customWidth="1"/>
    <col min="11784" max="11784" width="11.5703125" style="27" bestFit="1" customWidth="1"/>
    <col min="11785" max="11785" width="12.85546875" style="27" bestFit="1" customWidth="1"/>
    <col min="11786" max="11786" width="11.5703125" style="27" bestFit="1" customWidth="1"/>
    <col min="11787" max="12032" width="11.42578125" style="27"/>
    <col min="12033" max="12033" width="39.85546875" style="27" customWidth="1"/>
    <col min="12034" max="12034" width="18.5703125" style="27" customWidth="1"/>
    <col min="12035" max="12035" width="18.42578125" style="27" customWidth="1"/>
    <col min="12036" max="12036" width="14.28515625" style="27" customWidth="1"/>
    <col min="12037" max="12037" width="13.7109375" style="27" customWidth="1"/>
    <col min="12038" max="12038" width="11.42578125" style="27"/>
    <col min="12039" max="12039" width="12.85546875" style="27" bestFit="1" customWidth="1"/>
    <col min="12040" max="12040" width="11.5703125" style="27" bestFit="1" customWidth="1"/>
    <col min="12041" max="12041" width="12.85546875" style="27" bestFit="1" customWidth="1"/>
    <col min="12042" max="12042" width="11.5703125" style="27" bestFit="1" customWidth="1"/>
    <col min="12043" max="12288" width="11.42578125" style="27"/>
    <col min="12289" max="12289" width="39.85546875" style="27" customWidth="1"/>
    <col min="12290" max="12290" width="18.5703125" style="27" customWidth="1"/>
    <col min="12291" max="12291" width="18.42578125" style="27" customWidth="1"/>
    <col min="12292" max="12292" width="14.28515625" style="27" customWidth="1"/>
    <col min="12293" max="12293" width="13.7109375" style="27" customWidth="1"/>
    <col min="12294" max="12294" width="11.42578125" style="27"/>
    <col min="12295" max="12295" width="12.85546875" style="27" bestFit="1" customWidth="1"/>
    <col min="12296" max="12296" width="11.5703125" style="27" bestFit="1" customWidth="1"/>
    <col min="12297" max="12297" width="12.85546875" style="27" bestFit="1" customWidth="1"/>
    <col min="12298" max="12298" width="11.5703125" style="27" bestFit="1" customWidth="1"/>
    <col min="12299" max="12544" width="11.42578125" style="27"/>
    <col min="12545" max="12545" width="39.85546875" style="27" customWidth="1"/>
    <col min="12546" max="12546" width="18.5703125" style="27" customWidth="1"/>
    <col min="12547" max="12547" width="18.42578125" style="27" customWidth="1"/>
    <col min="12548" max="12548" width="14.28515625" style="27" customWidth="1"/>
    <col min="12549" max="12549" width="13.7109375" style="27" customWidth="1"/>
    <col min="12550" max="12550" width="11.42578125" style="27"/>
    <col min="12551" max="12551" width="12.85546875" style="27" bestFit="1" customWidth="1"/>
    <col min="12552" max="12552" width="11.5703125" style="27" bestFit="1" customWidth="1"/>
    <col min="12553" max="12553" width="12.85546875" style="27" bestFit="1" customWidth="1"/>
    <col min="12554" max="12554" width="11.5703125" style="27" bestFit="1" customWidth="1"/>
    <col min="12555" max="12800" width="11.42578125" style="27"/>
    <col min="12801" max="12801" width="39.85546875" style="27" customWidth="1"/>
    <col min="12802" max="12802" width="18.5703125" style="27" customWidth="1"/>
    <col min="12803" max="12803" width="18.42578125" style="27" customWidth="1"/>
    <col min="12804" max="12804" width="14.28515625" style="27" customWidth="1"/>
    <col min="12805" max="12805" width="13.7109375" style="27" customWidth="1"/>
    <col min="12806" max="12806" width="11.42578125" style="27"/>
    <col min="12807" max="12807" width="12.85546875" style="27" bestFit="1" customWidth="1"/>
    <col min="12808" max="12808" width="11.5703125" style="27" bestFit="1" customWidth="1"/>
    <col min="12809" max="12809" width="12.85546875" style="27" bestFit="1" customWidth="1"/>
    <col min="12810" max="12810" width="11.5703125" style="27" bestFit="1" customWidth="1"/>
    <col min="12811" max="13056" width="11.42578125" style="27"/>
    <col min="13057" max="13057" width="39.85546875" style="27" customWidth="1"/>
    <col min="13058" max="13058" width="18.5703125" style="27" customWidth="1"/>
    <col min="13059" max="13059" width="18.42578125" style="27" customWidth="1"/>
    <col min="13060" max="13060" width="14.28515625" style="27" customWidth="1"/>
    <col min="13061" max="13061" width="13.7109375" style="27" customWidth="1"/>
    <col min="13062" max="13062" width="11.42578125" style="27"/>
    <col min="13063" max="13063" width="12.85546875" style="27" bestFit="1" customWidth="1"/>
    <col min="13064" max="13064" width="11.5703125" style="27" bestFit="1" customWidth="1"/>
    <col min="13065" max="13065" width="12.85546875" style="27" bestFit="1" customWidth="1"/>
    <col min="13066" max="13066" width="11.5703125" style="27" bestFit="1" customWidth="1"/>
    <col min="13067" max="13312" width="11.42578125" style="27"/>
    <col min="13313" max="13313" width="39.85546875" style="27" customWidth="1"/>
    <col min="13314" max="13314" width="18.5703125" style="27" customWidth="1"/>
    <col min="13315" max="13315" width="18.42578125" style="27" customWidth="1"/>
    <col min="13316" max="13316" width="14.28515625" style="27" customWidth="1"/>
    <col min="13317" max="13317" width="13.7109375" style="27" customWidth="1"/>
    <col min="13318" max="13318" width="11.42578125" style="27"/>
    <col min="13319" max="13319" width="12.85546875" style="27" bestFit="1" customWidth="1"/>
    <col min="13320" max="13320" width="11.5703125" style="27" bestFit="1" customWidth="1"/>
    <col min="13321" max="13321" width="12.85546875" style="27" bestFit="1" customWidth="1"/>
    <col min="13322" max="13322" width="11.5703125" style="27" bestFit="1" customWidth="1"/>
    <col min="13323" max="13568" width="11.42578125" style="27"/>
    <col min="13569" max="13569" width="39.85546875" style="27" customWidth="1"/>
    <col min="13570" max="13570" width="18.5703125" style="27" customWidth="1"/>
    <col min="13571" max="13571" width="18.42578125" style="27" customWidth="1"/>
    <col min="13572" max="13572" width="14.28515625" style="27" customWidth="1"/>
    <col min="13573" max="13573" width="13.7109375" style="27" customWidth="1"/>
    <col min="13574" max="13574" width="11.42578125" style="27"/>
    <col min="13575" max="13575" width="12.85546875" style="27" bestFit="1" customWidth="1"/>
    <col min="13576" max="13576" width="11.5703125" style="27" bestFit="1" customWidth="1"/>
    <col min="13577" max="13577" width="12.85546875" style="27" bestFit="1" customWidth="1"/>
    <col min="13578" max="13578" width="11.5703125" style="27" bestFit="1" customWidth="1"/>
    <col min="13579" max="13824" width="11.42578125" style="27"/>
    <col min="13825" max="13825" width="39.85546875" style="27" customWidth="1"/>
    <col min="13826" max="13826" width="18.5703125" style="27" customWidth="1"/>
    <col min="13827" max="13827" width="18.42578125" style="27" customWidth="1"/>
    <col min="13828" max="13828" width="14.28515625" style="27" customWidth="1"/>
    <col min="13829" max="13829" width="13.7109375" style="27" customWidth="1"/>
    <col min="13830" max="13830" width="11.42578125" style="27"/>
    <col min="13831" max="13831" width="12.85546875" style="27" bestFit="1" customWidth="1"/>
    <col min="13832" max="13832" width="11.5703125" style="27" bestFit="1" customWidth="1"/>
    <col min="13833" max="13833" width="12.85546875" style="27" bestFit="1" customWidth="1"/>
    <col min="13834" max="13834" width="11.5703125" style="27" bestFit="1" customWidth="1"/>
    <col min="13835" max="14080" width="11.42578125" style="27"/>
    <col min="14081" max="14081" width="39.85546875" style="27" customWidth="1"/>
    <col min="14082" max="14082" width="18.5703125" style="27" customWidth="1"/>
    <col min="14083" max="14083" width="18.42578125" style="27" customWidth="1"/>
    <col min="14084" max="14084" width="14.28515625" style="27" customWidth="1"/>
    <col min="14085" max="14085" width="13.7109375" style="27" customWidth="1"/>
    <col min="14086" max="14086" width="11.42578125" style="27"/>
    <col min="14087" max="14087" width="12.85546875" style="27" bestFit="1" customWidth="1"/>
    <col min="14088" max="14088" width="11.5703125" style="27" bestFit="1" customWidth="1"/>
    <col min="14089" max="14089" width="12.85546875" style="27" bestFit="1" customWidth="1"/>
    <col min="14090" max="14090" width="11.5703125" style="27" bestFit="1" customWidth="1"/>
    <col min="14091" max="14336" width="11.42578125" style="27"/>
    <col min="14337" max="14337" width="39.85546875" style="27" customWidth="1"/>
    <col min="14338" max="14338" width="18.5703125" style="27" customWidth="1"/>
    <col min="14339" max="14339" width="18.42578125" style="27" customWidth="1"/>
    <col min="14340" max="14340" width="14.28515625" style="27" customWidth="1"/>
    <col min="14341" max="14341" width="13.7109375" style="27" customWidth="1"/>
    <col min="14342" max="14342" width="11.42578125" style="27"/>
    <col min="14343" max="14343" width="12.85546875" style="27" bestFit="1" customWidth="1"/>
    <col min="14344" max="14344" width="11.5703125" style="27" bestFit="1" customWidth="1"/>
    <col min="14345" max="14345" width="12.85546875" style="27" bestFit="1" customWidth="1"/>
    <col min="14346" max="14346" width="11.5703125" style="27" bestFit="1" customWidth="1"/>
    <col min="14347" max="14592" width="11.42578125" style="27"/>
    <col min="14593" max="14593" width="39.85546875" style="27" customWidth="1"/>
    <col min="14594" max="14594" width="18.5703125" style="27" customWidth="1"/>
    <col min="14595" max="14595" width="18.42578125" style="27" customWidth="1"/>
    <col min="14596" max="14596" width="14.28515625" style="27" customWidth="1"/>
    <col min="14597" max="14597" width="13.7109375" style="27" customWidth="1"/>
    <col min="14598" max="14598" width="11.42578125" style="27"/>
    <col min="14599" max="14599" width="12.85546875" style="27" bestFit="1" customWidth="1"/>
    <col min="14600" max="14600" width="11.5703125" style="27" bestFit="1" customWidth="1"/>
    <col min="14601" max="14601" width="12.85546875" style="27" bestFit="1" customWidth="1"/>
    <col min="14602" max="14602" width="11.5703125" style="27" bestFit="1" customWidth="1"/>
    <col min="14603" max="14848" width="11.42578125" style="27"/>
    <col min="14849" max="14849" width="39.85546875" style="27" customWidth="1"/>
    <col min="14850" max="14850" width="18.5703125" style="27" customWidth="1"/>
    <col min="14851" max="14851" width="18.42578125" style="27" customWidth="1"/>
    <col min="14852" max="14852" width="14.28515625" style="27" customWidth="1"/>
    <col min="14853" max="14853" width="13.7109375" style="27" customWidth="1"/>
    <col min="14854" max="14854" width="11.42578125" style="27"/>
    <col min="14855" max="14855" width="12.85546875" style="27" bestFit="1" customWidth="1"/>
    <col min="14856" max="14856" width="11.5703125" style="27" bestFit="1" customWidth="1"/>
    <col min="14857" max="14857" width="12.85546875" style="27" bestFit="1" customWidth="1"/>
    <col min="14858" max="14858" width="11.5703125" style="27" bestFit="1" customWidth="1"/>
    <col min="14859" max="15104" width="11.42578125" style="27"/>
    <col min="15105" max="15105" width="39.85546875" style="27" customWidth="1"/>
    <col min="15106" max="15106" width="18.5703125" style="27" customWidth="1"/>
    <col min="15107" max="15107" width="18.42578125" style="27" customWidth="1"/>
    <col min="15108" max="15108" width="14.28515625" style="27" customWidth="1"/>
    <col min="15109" max="15109" width="13.7109375" style="27" customWidth="1"/>
    <col min="15110" max="15110" width="11.42578125" style="27"/>
    <col min="15111" max="15111" width="12.85546875" style="27" bestFit="1" customWidth="1"/>
    <col min="15112" max="15112" width="11.5703125" style="27" bestFit="1" customWidth="1"/>
    <col min="15113" max="15113" width="12.85546875" style="27" bestFit="1" customWidth="1"/>
    <col min="15114" max="15114" width="11.5703125" style="27" bestFit="1" customWidth="1"/>
    <col min="15115" max="15360" width="11.42578125" style="27"/>
    <col min="15361" max="15361" width="39.85546875" style="27" customWidth="1"/>
    <col min="15362" max="15362" width="18.5703125" style="27" customWidth="1"/>
    <col min="15363" max="15363" width="18.42578125" style="27" customWidth="1"/>
    <col min="15364" max="15364" width="14.28515625" style="27" customWidth="1"/>
    <col min="15365" max="15365" width="13.7109375" style="27" customWidth="1"/>
    <col min="15366" max="15366" width="11.42578125" style="27"/>
    <col min="15367" max="15367" width="12.85546875" style="27" bestFit="1" customWidth="1"/>
    <col min="15368" max="15368" width="11.5703125" style="27" bestFit="1" customWidth="1"/>
    <col min="15369" max="15369" width="12.85546875" style="27" bestFit="1" customWidth="1"/>
    <col min="15370" max="15370" width="11.5703125" style="27" bestFit="1" customWidth="1"/>
    <col min="15371" max="15616" width="11.42578125" style="27"/>
    <col min="15617" max="15617" width="39.85546875" style="27" customWidth="1"/>
    <col min="15618" max="15618" width="18.5703125" style="27" customWidth="1"/>
    <col min="15619" max="15619" width="18.42578125" style="27" customWidth="1"/>
    <col min="15620" max="15620" width="14.28515625" style="27" customWidth="1"/>
    <col min="15621" max="15621" width="13.7109375" style="27" customWidth="1"/>
    <col min="15622" max="15622" width="11.42578125" style="27"/>
    <col min="15623" max="15623" width="12.85546875" style="27" bestFit="1" customWidth="1"/>
    <col min="15624" max="15624" width="11.5703125" style="27" bestFit="1" customWidth="1"/>
    <col min="15625" max="15625" width="12.85546875" style="27" bestFit="1" customWidth="1"/>
    <col min="15626" max="15626" width="11.5703125" style="27" bestFit="1" customWidth="1"/>
    <col min="15627" max="15872" width="11.42578125" style="27"/>
    <col min="15873" max="15873" width="39.85546875" style="27" customWidth="1"/>
    <col min="15874" max="15874" width="18.5703125" style="27" customWidth="1"/>
    <col min="15875" max="15875" width="18.42578125" style="27" customWidth="1"/>
    <col min="15876" max="15876" width="14.28515625" style="27" customWidth="1"/>
    <col min="15877" max="15877" width="13.7109375" style="27" customWidth="1"/>
    <col min="15878" max="15878" width="11.42578125" style="27"/>
    <col min="15879" max="15879" width="12.85546875" style="27" bestFit="1" customWidth="1"/>
    <col min="15880" max="15880" width="11.5703125" style="27" bestFit="1" customWidth="1"/>
    <col min="15881" max="15881" width="12.85546875" style="27" bestFit="1" customWidth="1"/>
    <col min="15882" max="15882" width="11.5703125" style="27" bestFit="1" customWidth="1"/>
    <col min="15883" max="16128" width="11.42578125" style="27"/>
    <col min="16129" max="16129" width="39.85546875" style="27" customWidth="1"/>
    <col min="16130" max="16130" width="18.5703125" style="27" customWidth="1"/>
    <col min="16131" max="16131" width="18.42578125" style="27" customWidth="1"/>
    <col min="16132" max="16132" width="14.28515625" style="27" customWidth="1"/>
    <col min="16133" max="16133" width="13.7109375" style="27" customWidth="1"/>
    <col min="16134" max="16134" width="11.42578125" style="27"/>
    <col min="16135" max="16135" width="12.85546875" style="27" bestFit="1" customWidth="1"/>
    <col min="16136" max="16136" width="11.5703125" style="27" bestFit="1" customWidth="1"/>
    <col min="16137" max="16137" width="12.85546875" style="27" bestFit="1" customWidth="1"/>
    <col min="16138" max="16138" width="11.5703125" style="27" bestFit="1" customWidth="1"/>
    <col min="16139" max="16384" width="11.42578125" style="27"/>
  </cols>
  <sheetData>
    <row r="1" spans="1:13" s="27" customFormat="1" ht="15.75" x14ac:dyDescent="0.25">
      <c r="A1" s="100" t="s">
        <v>30</v>
      </c>
      <c r="B1" s="100"/>
      <c r="C1" s="100"/>
      <c r="D1" s="100"/>
      <c r="E1" s="100"/>
    </row>
    <row r="2" spans="1:13" s="27" customFormat="1" x14ac:dyDescent="0.25">
      <c r="A2" s="101" t="s">
        <v>0</v>
      </c>
      <c r="B2" s="101"/>
      <c r="C2" s="101"/>
      <c r="D2" s="101"/>
      <c r="E2" s="101"/>
    </row>
    <row r="3" spans="1:13" s="27" customFormat="1" x14ac:dyDescent="0.25">
      <c r="A3" s="102"/>
      <c r="B3" s="102"/>
      <c r="C3" s="102"/>
      <c r="D3" s="102"/>
      <c r="E3" s="102"/>
    </row>
    <row r="4" spans="1:13" s="27" customFormat="1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3" s="27" customFormat="1" x14ac:dyDescent="0.25">
      <c r="A5" s="48" t="s">
        <v>4</v>
      </c>
      <c r="B5" s="38"/>
      <c r="C5" s="38"/>
      <c r="D5" s="105" t="s">
        <v>5</v>
      </c>
      <c r="E5" s="47"/>
    </row>
    <row r="6" spans="1:13" s="27" customFormat="1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3" s="27" customFormat="1" x14ac:dyDescent="0.25">
      <c r="A7" s="131" t="s">
        <v>9</v>
      </c>
      <c r="B7" s="132">
        <f>SUM(B8:B12)</f>
        <v>5632785.7218899997</v>
      </c>
      <c r="C7" s="132">
        <f>SUM(C8:C12)</f>
        <v>289014.38566000003</v>
      </c>
      <c r="D7" s="132">
        <f>SUM(D8:D12)</f>
        <v>6746069.1354523199</v>
      </c>
      <c r="E7" s="133">
        <f>SUM(E8:E12)</f>
        <v>94.906754707550064</v>
      </c>
    </row>
    <row r="8" spans="1:13" s="27" customFormat="1" x14ac:dyDescent="0.25">
      <c r="A8" s="31" t="s">
        <v>11</v>
      </c>
      <c r="B8" s="32">
        <v>1737824.2241099998</v>
      </c>
      <c r="C8" s="32">
        <v>288204.13945000002</v>
      </c>
      <c r="D8" s="32">
        <v>2847986.5692713996</v>
      </c>
      <c r="E8" s="34">
        <v>40.066764409480776</v>
      </c>
      <c r="G8" s="26"/>
      <c r="H8" s="129"/>
      <c r="I8" s="22"/>
      <c r="J8" s="130"/>
      <c r="K8" s="130"/>
      <c r="L8" s="70"/>
      <c r="M8" s="70"/>
    </row>
    <row r="9" spans="1:13" s="27" customFormat="1" x14ac:dyDescent="0.25">
      <c r="A9" s="134" t="s">
        <v>29</v>
      </c>
      <c r="B9" s="29">
        <v>2373316.8787799999</v>
      </c>
      <c r="C9" s="29"/>
      <c r="D9" s="29">
        <v>2373316.8787799999</v>
      </c>
      <c r="E9" s="135">
        <v>33.388896309103615</v>
      </c>
      <c r="G9" s="26"/>
      <c r="H9" s="129"/>
      <c r="I9" s="22"/>
      <c r="J9" s="130"/>
      <c r="K9" s="130"/>
      <c r="L9" s="70"/>
      <c r="M9" s="70"/>
    </row>
    <row r="10" spans="1:13" s="27" customFormat="1" x14ac:dyDescent="0.25">
      <c r="A10" s="31" t="s">
        <v>10</v>
      </c>
      <c r="B10" s="32">
        <v>1521643.6189999999</v>
      </c>
      <c r="C10" s="32"/>
      <c r="D10" s="32">
        <v>1521643.6189999999</v>
      </c>
      <c r="E10" s="34">
        <v>21.407171317265025</v>
      </c>
      <c r="G10" s="26"/>
      <c r="H10" s="129"/>
      <c r="I10" s="22"/>
      <c r="J10" s="130"/>
      <c r="K10" s="130"/>
      <c r="L10" s="70"/>
      <c r="M10" s="70"/>
    </row>
    <row r="11" spans="1:13" s="27" customFormat="1" x14ac:dyDescent="0.25">
      <c r="A11" s="31" t="s">
        <v>12</v>
      </c>
      <c r="B11" s="136">
        <v>0</v>
      </c>
      <c r="C11" s="32">
        <v>810.24621000000002</v>
      </c>
      <c r="D11" s="32">
        <v>3121.0684009199999</v>
      </c>
      <c r="E11" s="34">
        <v>4.390860324791783E-2</v>
      </c>
      <c r="G11" s="26"/>
      <c r="H11" s="129"/>
      <c r="I11" s="22"/>
      <c r="J11" s="130"/>
      <c r="K11" s="130"/>
      <c r="L11" s="70"/>
      <c r="M11" s="70"/>
    </row>
    <row r="12" spans="1:13" s="27" customFormat="1" x14ac:dyDescent="0.25">
      <c r="A12" s="31" t="s">
        <v>13</v>
      </c>
      <c r="B12" s="32">
        <v>1</v>
      </c>
      <c r="C12" s="32"/>
      <c r="D12" s="32">
        <v>1</v>
      </c>
      <c r="E12" s="53">
        <v>1.4068452724385935E-5</v>
      </c>
      <c r="G12" s="26"/>
      <c r="H12" s="129"/>
      <c r="I12" s="22"/>
      <c r="J12" s="130"/>
      <c r="K12" s="130"/>
      <c r="L12" s="70"/>
      <c r="M12" s="70"/>
    </row>
    <row r="13" spans="1:13" s="27" customFormat="1" x14ac:dyDescent="0.25">
      <c r="A13" s="31"/>
      <c r="B13" s="29"/>
      <c r="C13" s="29"/>
      <c r="D13" s="29"/>
      <c r="E13" s="40"/>
    </row>
    <row r="14" spans="1:13" s="27" customFormat="1" x14ac:dyDescent="0.25">
      <c r="A14" s="131" t="s">
        <v>14</v>
      </c>
      <c r="B14" s="132">
        <f>+B16</f>
        <v>356217.17787000001</v>
      </c>
      <c r="C14" s="132">
        <f>+C16</f>
        <v>1509.84</v>
      </c>
      <c r="D14" s="132">
        <f>+D16</f>
        <v>362033.08155</v>
      </c>
      <c r="E14" s="137">
        <f>+E16</f>
        <v>5.0932452924499341</v>
      </c>
    </row>
    <row r="15" spans="1:13" s="27" customFormat="1" x14ac:dyDescent="0.25">
      <c r="A15" s="31"/>
      <c r="B15" s="29"/>
      <c r="C15" s="29"/>
      <c r="D15" s="29"/>
      <c r="E15" s="43"/>
    </row>
    <row r="16" spans="1:13" s="27" customFormat="1" x14ac:dyDescent="0.25">
      <c r="A16" s="138" t="s">
        <v>15</v>
      </c>
      <c r="B16" s="139">
        <f>SUM(B17:B24)</f>
        <v>356217.17787000001</v>
      </c>
      <c r="C16" s="139">
        <f>SUM(C17:C24)</f>
        <v>1509.84</v>
      </c>
      <c r="D16" s="139">
        <f>SUM(D17:D24)</f>
        <v>362033.08155</v>
      </c>
      <c r="E16" s="140">
        <f>SUM(E17:E24)</f>
        <v>5.0932452924499341</v>
      </c>
    </row>
    <row r="17" spans="1:13" s="27" customFormat="1" x14ac:dyDescent="0.25">
      <c r="A17" s="31" t="s">
        <v>19</v>
      </c>
      <c r="B17" s="33">
        <v>164489.72380000001</v>
      </c>
      <c r="C17" s="33"/>
      <c r="D17" s="33">
        <v>164489.72380000001</v>
      </c>
      <c r="E17" s="46">
        <v>2.3141159029276004</v>
      </c>
      <c r="G17" s="147"/>
      <c r="H17" s="129"/>
      <c r="I17" s="22"/>
      <c r="J17" s="130"/>
      <c r="K17" s="130"/>
      <c r="L17" s="70"/>
      <c r="M17" s="70"/>
    </row>
    <row r="18" spans="1:13" s="27" customFormat="1" x14ac:dyDescent="0.25">
      <c r="A18" s="31" t="s">
        <v>18</v>
      </c>
      <c r="B18" s="33">
        <v>68447.917499999996</v>
      </c>
      <c r="C18" s="33"/>
      <c r="D18" s="33">
        <v>68447.917499999996</v>
      </c>
      <c r="E18" s="46">
        <v>0.96295629143141859</v>
      </c>
      <c r="G18" s="147"/>
      <c r="H18" s="129"/>
      <c r="I18" s="22"/>
      <c r="J18" s="130"/>
      <c r="K18" s="130"/>
      <c r="L18" s="70"/>
      <c r="M18" s="70"/>
    </row>
    <row r="19" spans="1:13" s="27" customFormat="1" x14ac:dyDescent="0.25">
      <c r="A19" s="31" t="s">
        <v>16</v>
      </c>
      <c r="B19" s="33">
        <v>50806.0072</v>
      </c>
      <c r="C19" s="33"/>
      <c r="D19" s="33">
        <v>50806.0072</v>
      </c>
      <c r="E19" s="46">
        <v>0.7147619104080114</v>
      </c>
      <c r="G19" s="147"/>
      <c r="H19" s="129"/>
      <c r="I19" s="22"/>
      <c r="J19" s="130"/>
      <c r="K19" s="130"/>
      <c r="L19" s="70"/>
      <c r="M19" s="70"/>
    </row>
    <row r="20" spans="1:13" s="27" customFormat="1" x14ac:dyDescent="0.25">
      <c r="A20" s="31" t="s">
        <v>26</v>
      </c>
      <c r="B20" s="33">
        <v>44699.661599999992</v>
      </c>
      <c r="C20" s="33"/>
      <c r="D20" s="33">
        <v>44699.661599999992</v>
      </c>
      <c r="E20" s="46">
        <v>0.62885507601564927</v>
      </c>
      <c r="G20" s="147"/>
      <c r="H20" s="129"/>
      <c r="I20" s="22"/>
      <c r="J20" s="130"/>
      <c r="K20" s="130"/>
      <c r="L20" s="70"/>
      <c r="M20" s="70"/>
    </row>
    <row r="21" spans="1:13" s="27" customFormat="1" x14ac:dyDescent="0.25">
      <c r="A21" s="31" t="s">
        <v>23</v>
      </c>
      <c r="B21" s="33">
        <v>20029.073399999997</v>
      </c>
      <c r="C21" s="33"/>
      <c r="D21" s="33">
        <v>20029.073399999997</v>
      </c>
      <c r="E21" s="46">
        <v>0.28177807224115581</v>
      </c>
      <c r="G21" s="147"/>
      <c r="H21" s="129"/>
      <c r="I21" s="22"/>
      <c r="J21" s="130"/>
      <c r="K21" s="130"/>
      <c r="L21" s="70"/>
      <c r="M21" s="70"/>
    </row>
    <row r="22" spans="1:13" s="27" customFormat="1" x14ac:dyDescent="0.25">
      <c r="A22" s="31" t="s">
        <v>22</v>
      </c>
      <c r="B22" s="33">
        <v>7494.7743700000001</v>
      </c>
      <c r="C22" s="33"/>
      <c r="D22" s="33">
        <v>7494.7743700000001</v>
      </c>
      <c r="E22" s="46">
        <v>0.10543987890428438</v>
      </c>
      <c r="G22" s="147"/>
      <c r="H22" s="129"/>
      <c r="I22" s="22"/>
      <c r="J22" s="130"/>
      <c r="K22" s="130"/>
      <c r="L22" s="70"/>
      <c r="M22" s="70"/>
    </row>
    <row r="23" spans="1:13" s="27" customFormat="1" x14ac:dyDescent="0.25">
      <c r="A23" s="52" t="s">
        <v>27</v>
      </c>
      <c r="B23" s="33"/>
      <c r="C23" s="33">
        <v>1509.84</v>
      </c>
      <c r="D23" s="33">
        <v>5815.9036799999994</v>
      </c>
      <c r="E23" s="46">
        <v>8.1820765971662171E-2</v>
      </c>
      <c r="G23" s="147"/>
      <c r="H23" s="129"/>
      <c r="I23" s="22"/>
      <c r="J23" s="130"/>
      <c r="K23" s="130"/>
      <c r="L23" s="70"/>
      <c r="M23" s="70"/>
    </row>
    <row r="24" spans="1:13" s="27" customFormat="1" x14ac:dyDescent="0.25">
      <c r="A24" s="31" t="s">
        <v>17</v>
      </c>
      <c r="B24" s="33">
        <v>250.02</v>
      </c>
      <c r="C24" s="33"/>
      <c r="D24" s="33">
        <v>250.02</v>
      </c>
      <c r="E24" s="46">
        <v>3.5173945501509717E-3</v>
      </c>
      <c r="G24" s="147"/>
      <c r="H24" s="129"/>
      <c r="I24" s="22"/>
      <c r="J24" s="130"/>
      <c r="K24" s="130"/>
      <c r="L24" s="70"/>
      <c r="M24" s="70"/>
    </row>
    <row r="25" spans="1:13" s="27" customFormat="1" x14ac:dyDescent="0.25">
      <c r="A25" s="31"/>
      <c r="B25" s="30"/>
      <c r="C25" s="30"/>
      <c r="D25" s="30"/>
      <c r="E25" s="37"/>
    </row>
    <row r="26" spans="1:13" s="27" customFormat="1" x14ac:dyDescent="0.25">
      <c r="A26" s="50" t="s">
        <v>3</v>
      </c>
      <c r="B26" s="141">
        <f>+B7+B14</f>
        <v>5989002.8997599995</v>
      </c>
      <c r="C26" s="141">
        <f>+C7+C14</f>
        <v>290524.22566000005</v>
      </c>
      <c r="D26" s="141">
        <f>+D7+D14</f>
        <v>7108102.2170023201</v>
      </c>
      <c r="E26" s="142">
        <f>+E7+E14</f>
        <v>100</v>
      </c>
      <c r="G26" s="26"/>
      <c r="H26" s="143"/>
      <c r="I26" s="26"/>
      <c r="J26" s="26"/>
      <c r="K26" s="26"/>
      <c r="L26" s="28"/>
      <c r="M26" s="28"/>
    </row>
    <row r="27" spans="1:13" s="27" customFormat="1" x14ac:dyDescent="0.25">
      <c r="A27" s="98" t="s">
        <v>20</v>
      </c>
      <c r="B27" s="144" t="str">
        <f>+"S/ "&amp;3.852</f>
        <v>S/ 3.852</v>
      </c>
      <c r="C27" s="39"/>
      <c r="D27" s="39"/>
      <c r="E27" s="49"/>
    </row>
    <row r="28" spans="1:13" s="27" customFormat="1" x14ac:dyDescent="0.25">
      <c r="B28" s="55"/>
      <c r="C28" s="55"/>
      <c r="J28" s="22"/>
    </row>
    <row r="29" spans="1:13" s="27" customFormat="1" x14ac:dyDescent="0.25">
      <c r="A29" s="94" t="s">
        <v>21</v>
      </c>
      <c r="B29" s="95">
        <f>+B26/D26</f>
        <v>0.84256004161483833</v>
      </c>
      <c r="C29" s="95">
        <f>1-B29</f>
        <v>0.15743995838516167</v>
      </c>
      <c r="J29" s="22"/>
    </row>
    <row r="30" spans="1:13" s="27" customFormat="1" x14ac:dyDescent="0.25">
      <c r="J30" s="22"/>
    </row>
    <row r="31" spans="1:13" s="27" customFormat="1" x14ac:dyDescent="0.25">
      <c r="B31" s="55"/>
      <c r="C31" s="55"/>
      <c r="D31" s="55"/>
      <c r="J31" s="22"/>
    </row>
    <row r="32" spans="1:13" s="27" customFormat="1" x14ac:dyDescent="0.25">
      <c r="B32" s="55"/>
    </row>
    <row r="33" spans="2:2" s="27" customFormat="1" x14ac:dyDescent="0.25">
      <c r="B33" s="55"/>
    </row>
    <row r="34" spans="2:2" s="27" customFormat="1" x14ac:dyDescent="0.25"/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85546875" style="27" customWidth="1"/>
    <col min="2" max="2" width="18.5703125" style="27" customWidth="1"/>
    <col min="3" max="3" width="18.42578125" style="27" customWidth="1"/>
    <col min="4" max="4" width="14.28515625" style="27" customWidth="1"/>
    <col min="5" max="5" width="13.7109375" style="27" customWidth="1"/>
    <col min="6" max="6" width="11.42578125" style="27"/>
    <col min="7" max="7" width="12.85546875" style="27" bestFit="1" customWidth="1"/>
    <col min="8" max="8" width="11.5703125" style="27" bestFit="1" customWidth="1"/>
    <col min="9" max="9" width="12.85546875" style="27" bestFit="1" customWidth="1"/>
    <col min="10" max="10" width="11.5703125" style="27" bestFit="1" customWidth="1"/>
    <col min="11" max="256" width="11.42578125" style="27"/>
    <col min="257" max="257" width="39.85546875" style="27" customWidth="1"/>
    <col min="258" max="258" width="18.5703125" style="27" customWidth="1"/>
    <col min="259" max="259" width="18.42578125" style="27" customWidth="1"/>
    <col min="260" max="260" width="14.28515625" style="27" customWidth="1"/>
    <col min="261" max="261" width="13.7109375" style="27" customWidth="1"/>
    <col min="262" max="262" width="11.42578125" style="27"/>
    <col min="263" max="263" width="12.85546875" style="27" bestFit="1" customWidth="1"/>
    <col min="264" max="264" width="11.5703125" style="27" bestFit="1" customWidth="1"/>
    <col min="265" max="265" width="12.85546875" style="27" bestFit="1" customWidth="1"/>
    <col min="266" max="266" width="11.5703125" style="27" bestFit="1" customWidth="1"/>
    <col min="267" max="512" width="11.42578125" style="27"/>
    <col min="513" max="513" width="39.85546875" style="27" customWidth="1"/>
    <col min="514" max="514" width="18.5703125" style="27" customWidth="1"/>
    <col min="515" max="515" width="18.42578125" style="27" customWidth="1"/>
    <col min="516" max="516" width="14.28515625" style="27" customWidth="1"/>
    <col min="517" max="517" width="13.7109375" style="27" customWidth="1"/>
    <col min="518" max="518" width="11.42578125" style="27"/>
    <col min="519" max="519" width="12.85546875" style="27" bestFit="1" customWidth="1"/>
    <col min="520" max="520" width="11.5703125" style="27" bestFit="1" customWidth="1"/>
    <col min="521" max="521" width="12.85546875" style="27" bestFit="1" customWidth="1"/>
    <col min="522" max="522" width="11.5703125" style="27" bestFit="1" customWidth="1"/>
    <col min="523" max="768" width="11.42578125" style="27"/>
    <col min="769" max="769" width="39.85546875" style="27" customWidth="1"/>
    <col min="770" max="770" width="18.5703125" style="27" customWidth="1"/>
    <col min="771" max="771" width="18.42578125" style="27" customWidth="1"/>
    <col min="772" max="772" width="14.28515625" style="27" customWidth="1"/>
    <col min="773" max="773" width="13.7109375" style="27" customWidth="1"/>
    <col min="774" max="774" width="11.42578125" style="27"/>
    <col min="775" max="775" width="12.85546875" style="27" bestFit="1" customWidth="1"/>
    <col min="776" max="776" width="11.5703125" style="27" bestFit="1" customWidth="1"/>
    <col min="777" max="777" width="12.85546875" style="27" bestFit="1" customWidth="1"/>
    <col min="778" max="778" width="11.5703125" style="27" bestFit="1" customWidth="1"/>
    <col min="779" max="1024" width="11.42578125" style="27"/>
    <col min="1025" max="1025" width="39.85546875" style="27" customWidth="1"/>
    <col min="1026" max="1026" width="18.5703125" style="27" customWidth="1"/>
    <col min="1027" max="1027" width="18.42578125" style="27" customWidth="1"/>
    <col min="1028" max="1028" width="14.28515625" style="27" customWidth="1"/>
    <col min="1029" max="1029" width="13.7109375" style="27" customWidth="1"/>
    <col min="1030" max="1030" width="11.42578125" style="27"/>
    <col min="1031" max="1031" width="12.85546875" style="27" bestFit="1" customWidth="1"/>
    <col min="1032" max="1032" width="11.5703125" style="27" bestFit="1" customWidth="1"/>
    <col min="1033" max="1033" width="12.85546875" style="27" bestFit="1" customWidth="1"/>
    <col min="1034" max="1034" width="11.5703125" style="27" bestFit="1" customWidth="1"/>
    <col min="1035" max="1280" width="11.42578125" style="27"/>
    <col min="1281" max="1281" width="39.85546875" style="27" customWidth="1"/>
    <col min="1282" max="1282" width="18.5703125" style="27" customWidth="1"/>
    <col min="1283" max="1283" width="18.42578125" style="27" customWidth="1"/>
    <col min="1284" max="1284" width="14.28515625" style="27" customWidth="1"/>
    <col min="1285" max="1285" width="13.7109375" style="27" customWidth="1"/>
    <col min="1286" max="1286" width="11.42578125" style="27"/>
    <col min="1287" max="1287" width="12.85546875" style="27" bestFit="1" customWidth="1"/>
    <col min="1288" max="1288" width="11.5703125" style="27" bestFit="1" customWidth="1"/>
    <col min="1289" max="1289" width="12.85546875" style="27" bestFit="1" customWidth="1"/>
    <col min="1290" max="1290" width="11.5703125" style="27" bestFit="1" customWidth="1"/>
    <col min="1291" max="1536" width="11.42578125" style="27"/>
    <col min="1537" max="1537" width="39.85546875" style="27" customWidth="1"/>
    <col min="1538" max="1538" width="18.5703125" style="27" customWidth="1"/>
    <col min="1539" max="1539" width="18.42578125" style="27" customWidth="1"/>
    <col min="1540" max="1540" width="14.28515625" style="27" customWidth="1"/>
    <col min="1541" max="1541" width="13.7109375" style="27" customWidth="1"/>
    <col min="1542" max="1542" width="11.42578125" style="27"/>
    <col min="1543" max="1543" width="12.85546875" style="27" bestFit="1" customWidth="1"/>
    <col min="1544" max="1544" width="11.5703125" style="27" bestFit="1" customWidth="1"/>
    <col min="1545" max="1545" width="12.85546875" style="27" bestFit="1" customWidth="1"/>
    <col min="1546" max="1546" width="11.5703125" style="27" bestFit="1" customWidth="1"/>
    <col min="1547" max="1792" width="11.42578125" style="27"/>
    <col min="1793" max="1793" width="39.85546875" style="27" customWidth="1"/>
    <col min="1794" max="1794" width="18.5703125" style="27" customWidth="1"/>
    <col min="1795" max="1795" width="18.42578125" style="27" customWidth="1"/>
    <col min="1796" max="1796" width="14.28515625" style="27" customWidth="1"/>
    <col min="1797" max="1797" width="13.7109375" style="27" customWidth="1"/>
    <col min="1798" max="1798" width="11.42578125" style="27"/>
    <col min="1799" max="1799" width="12.85546875" style="27" bestFit="1" customWidth="1"/>
    <col min="1800" max="1800" width="11.5703125" style="27" bestFit="1" customWidth="1"/>
    <col min="1801" max="1801" width="12.85546875" style="27" bestFit="1" customWidth="1"/>
    <col min="1802" max="1802" width="11.5703125" style="27" bestFit="1" customWidth="1"/>
    <col min="1803" max="2048" width="11.42578125" style="27"/>
    <col min="2049" max="2049" width="39.85546875" style="27" customWidth="1"/>
    <col min="2050" max="2050" width="18.5703125" style="27" customWidth="1"/>
    <col min="2051" max="2051" width="18.42578125" style="27" customWidth="1"/>
    <col min="2052" max="2052" width="14.28515625" style="27" customWidth="1"/>
    <col min="2053" max="2053" width="13.7109375" style="27" customWidth="1"/>
    <col min="2054" max="2054" width="11.42578125" style="27"/>
    <col min="2055" max="2055" width="12.85546875" style="27" bestFit="1" customWidth="1"/>
    <col min="2056" max="2056" width="11.5703125" style="27" bestFit="1" customWidth="1"/>
    <col min="2057" max="2057" width="12.85546875" style="27" bestFit="1" customWidth="1"/>
    <col min="2058" max="2058" width="11.5703125" style="27" bestFit="1" customWidth="1"/>
    <col min="2059" max="2304" width="11.42578125" style="27"/>
    <col min="2305" max="2305" width="39.85546875" style="27" customWidth="1"/>
    <col min="2306" max="2306" width="18.5703125" style="27" customWidth="1"/>
    <col min="2307" max="2307" width="18.42578125" style="27" customWidth="1"/>
    <col min="2308" max="2308" width="14.28515625" style="27" customWidth="1"/>
    <col min="2309" max="2309" width="13.7109375" style="27" customWidth="1"/>
    <col min="2310" max="2310" width="11.42578125" style="27"/>
    <col min="2311" max="2311" width="12.85546875" style="27" bestFit="1" customWidth="1"/>
    <col min="2312" max="2312" width="11.5703125" style="27" bestFit="1" customWidth="1"/>
    <col min="2313" max="2313" width="12.85546875" style="27" bestFit="1" customWidth="1"/>
    <col min="2314" max="2314" width="11.5703125" style="27" bestFit="1" customWidth="1"/>
    <col min="2315" max="2560" width="11.42578125" style="27"/>
    <col min="2561" max="2561" width="39.85546875" style="27" customWidth="1"/>
    <col min="2562" max="2562" width="18.5703125" style="27" customWidth="1"/>
    <col min="2563" max="2563" width="18.42578125" style="27" customWidth="1"/>
    <col min="2564" max="2564" width="14.28515625" style="27" customWidth="1"/>
    <col min="2565" max="2565" width="13.7109375" style="27" customWidth="1"/>
    <col min="2566" max="2566" width="11.42578125" style="27"/>
    <col min="2567" max="2567" width="12.85546875" style="27" bestFit="1" customWidth="1"/>
    <col min="2568" max="2568" width="11.5703125" style="27" bestFit="1" customWidth="1"/>
    <col min="2569" max="2569" width="12.85546875" style="27" bestFit="1" customWidth="1"/>
    <col min="2570" max="2570" width="11.5703125" style="27" bestFit="1" customWidth="1"/>
    <col min="2571" max="2816" width="11.42578125" style="27"/>
    <col min="2817" max="2817" width="39.85546875" style="27" customWidth="1"/>
    <col min="2818" max="2818" width="18.5703125" style="27" customWidth="1"/>
    <col min="2819" max="2819" width="18.42578125" style="27" customWidth="1"/>
    <col min="2820" max="2820" width="14.28515625" style="27" customWidth="1"/>
    <col min="2821" max="2821" width="13.7109375" style="27" customWidth="1"/>
    <col min="2822" max="2822" width="11.42578125" style="27"/>
    <col min="2823" max="2823" width="12.85546875" style="27" bestFit="1" customWidth="1"/>
    <col min="2824" max="2824" width="11.5703125" style="27" bestFit="1" customWidth="1"/>
    <col min="2825" max="2825" width="12.85546875" style="27" bestFit="1" customWidth="1"/>
    <col min="2826" max="2826" width="11.5703125" style="27" bestFit="1" customWidth="1"/>
    <col min="2827" max="3072" width="11.42578125" style="27"/>
    <col min="3073" max="3073" width="39.85546875" style="27" customWidth="1"/>
    <col min="3074" max="3074" width="18.5703125" style="27" customWidth="1"/>
    <col min="3075" max="3075" width="18.42578125" style="27" customWidth="1"/>
    <col min="3076" max="3076" width="14.28515625" style="27" customWidth="1"/>
    <col min="3077" max="3077" width="13.7109375" style="27" customWidth="1"/>
    <col min="3078" max="3078" width="11.42578125" style="27"/>
    <col min="3079" max="3079" width="12.85546875" style="27" bestFit="1" customWidth="1"/>
    <col min="3080" max="3080" width="11.5703125" style="27" bestFit="1" customWidth="1"/>
    <col min="3081" max="3081" width="12.85546875" style="27" bestFit="1" customWidth="1"/>
    <col min="3082" max="3082" width="11.5703125" style="27" bestFit="1" customWidth="1"/>
    <col min="3083" max="3328" width="11.42578125" style="27"/>
    <col min="3329" max="3329" width="39.85546875" style="27" customWidth="1"/>
    <col min="3330" max="3330" width="18.5703125" style="27" customWidth="1"/>
    <col min="3331" max="3331" width="18.42578125" style="27" customWidth="1"/>
    <col min="3332" max="3332" width="14.28515625" style="27" customWidth="1"/>
    <col min="3333" max="3333" width="13.7109375" style="27" customWidth="1"/>
    <col min="3334" max="3334" width="11.42578125" style="27"/>
    <col min="3335" max="3335" width="12.85546875" style="27" bestFit="1" customWidth="1"/>
    <col min="3336" max="3336" width="11.5703125" style="27" bestFit="1" customWidth="1"/>
    <col min="3337" max="3337" width="12.85546875" style="27" bestFit="1" customWidth="1"/>
    <col min="3338" max="3338" width="11.5703125" style="27" bestFit="1" customWidth="1"/>
    <col min="3339" max="3584" width="11.42578125" style="27"/>
    <col min="3585" max="3585" width="39.85546875" style="27" customWidth="1"/>
    <col min="3586" max="3586" width="18.5703125" style="27" customWidth="1"/>
    <col min="3587" max="3587" width="18.42578125" style="27" customWidth="1"/>
    <col min="3588" max="3588" width="14.28515625" style="27" customWidth="1"/>
    <col min="3589" max="3589" width="13.7109375" style="27" customWidth="1"/>
    <col min="3590" max="3590" width="11.42578125" style="27"/>
    <col min="3591" max="3591" width="12.85546875" style="27" bestFit="1" customWidth="1"/>
    <col min="3592" max="3592" width="11.5703125" style="27" bestFit="1" customWidth="1"/>
    <col min="3593" max="3593" width="12.85546875" style="27" bestFit="1" customWidth="1"/>
    <col min="3594" max="3594" width="11.5703125" style="27" bestFit="1" customWidth="1"/>
    <col min="3595" max="3840" width="11.42578125" style="27"/>
    <col min="3841" max="3841" width="39.85546875" style="27" customWidth="1"/>
    <col min="3842" max="3842" width="18.5703125" style="27" customWidth="1"/>
    <col min="3843" max="3843" width="18.42578125" style="27" customWidth="1"/>
    <col min="3844" max="3844" width="14.28515625" style="27" customWidth="1"/>
    <col min="3845" max="3845" width="13.7109375" style="27" customWidth="1"/>
    <col min="3846" max="3846" width="11.42578125" style="27"/>
    <col min="3847" max="3847" width="12.85546875" style="27" bestFit="1" customWidth="1"/>
    <col min="3848" max="3848" width="11.5703125" style="27" bestFit="1" customWidth="1"/>
    <col min="3849" max="3849" width="12.85546875" style="27" bestFit="1" customWidth="1"/>
    <col min="3850" max="3850" width="11.5703125" style="27" bestFit="1" customWidth="1"/>
    <col min="3851" max="4096" width="11.42578125" style="27"/>
    <col min="4097" max="4097" width="39.85546875" style="27" customWidth="1"/>
    <col min="4098" max="4098" width="18.5703125" style="27" customWidth="1"/>
    <col min="4099" max="4099" width="18.42578125" style="27" customWidth="1"/>
    <col min="4100" max="4100" width="14.28515625" style="27" customWidth="1"/>
    <col min="4101" max="4101" width="13.7109375" style="27" customWidth="1"/>
    <col min="4102" max="4102" width="11.42578125" style="27"/>
    <col min="4103" max="4103" width="12.85546875" style="27" bestFit="1" customWidth="1"/>
    <col min="4104" max="4104" width="11.5703125" style="27" bestFit="1" customWidth="1"/>
    <col min="4105" max="4105" width="12.85546875" style="27" bestFit="1" customWidth="1"/>
    <col min="4106" max="4106" width="11.5703125" style="27" bestFit="1" customWidth="1"/>
    <col min="4107" max="4352" width="11.42578125" style="27"/>
    <col min="4353" max="4353" width="39.85546875" style="27" customWidth="1"/>
    <col min="4354" max="4354" width="18.5703125" style="27" customWidth="1"/>
    <col min="4355" max="4355" width="18.42578125" style="27" customWidth="1"/>
    <col min="4356" max="4356" width="14.28515625" style="27" customWidth="1"/>
    <col min="4357" max="4357" width="13.7109375" style="27" customWidth="1"/>
    <col min="4358" max="4358" width="11.42578125" style="27"/>
    <col min="4359" max="4359" width="12.85546875" style="27" bestFit="1" customWidth="1"/>
    <col min="4360" max="4360" width="11.5703125" style="27" bestFit="1" customWidth="1"/>
    <col min="4361" max="4361" width="12.85546875" style="27" bestFit="1" customWidth="1"/>
    <col min="4362" max="4362" width="11.5703125" style="27" bestFit="1" customWidth="1"/>
    <col min="4363" max="4608" width="11.42578125" style="27"/>
    <col min="4609" max="4609" width="39.85546875" style="27" customWidth="1"/>
    <col min="4610" max="4610" width="18.5703125" style="27" customWidth="1"/>
    <col min="4611" max="4611" width="18.42578125" style="27" customWidth="1"/>
    <col min="4612" max="4612" width="14.28515625" style="27" customWidth="1"/>
    <col min="4613" max="4613" width="13.7109375" style="27" customWidth="1"/>
    <col min="4614" max="4614" width="11.42578125" style="27"/>
    <col min="4615" max="4615" width="12.85546875" style="27" bestFit="1" customWidth="1"/>
    <col min="4616" max="4616" width="11.5703125" style="27" bestFit="1" customWidth="1"/>
    <col min="4617" max="4617" width="12.85546875" style="27" bestFit="1" customWidth="1"/>
    <col min="4618" max="4618" width="11.5703125" style="27" bestFit="1" customWidth="1"/>
    <col min="4619" max="4864" width="11.42578125" style="27"/>
    <col min="4865" max="4865" width="39.85546875" style="27" customWidth="1"/>
    <col min="4866" max="4866" width="18.5703125" style="27" customWidth="1"/>
    <col min="4867" max="4867" width="18.42578125" style="27" customWidth="1"/>
    <col min="4868" max="4868" width="14.28515625" style="27" customWidth="1"/>
    <col min="4869" max="4869" width="13.7109375" style="27" customWidth="1"/>
    <col min="4870" max="4870" width="11.42578125" style="27"/>
    <col min="4871" max="4871" width="12.85546875" style="27" bestFit="1" customWidth="1"/>
    <col min="4872" max="4872" width="11.5703125" style="27" bestFit="1" customWidth="1"/>
    <col min="4873" max="4873" width="12.85546875" style="27" bestFit="1" customWidth="1"/>
    <col min="4874" max="4874" width="11.5703125" style="27" bestFit="1" customWidth="1"/>
    <col min="4875" max="5120" width="11.42578125" style="27"/>
    <col min="5121" max="5121" width="39.85546875" style="27" customWidth="1"/>
    <col min="5122" max="5122" width="18.5703125" style="27" customWidth="1"/>
    <col min="5123" max="5123" width="18.42578125" style="27" customWidth="1"/>
    <col min="5124" max="5124" width="14.28515625" style="27" customWidth="1"/>
    <col min="5125" max="5125" width="13.7109375" style="27" customWidth="1"/>
    <col min="5126" max="5126" width="11.42578125" style="27"/>
    <col min="5127" max="5127" width="12.85546875" style="27" bestFit="1" customWidth="1"/>
    <col min="5128" max="5128" width="11.5703125" style="27" bestFit="1" customWidth="1"/>
    <col min="5129" max="5129" width="12.85546875" style="27" bestFit="1" customWidth="1"/>
    <col min="5130" max="5130" width="11.5703125" style="27" bestFit="1" customWidth="1"/>
    <col min="5131" max="5376" width="11.42578125" style="27"/>
    <col min="5377" max="5377" width="39.85546875" style="27" customWidth="1"/>
    <col min="5378" max="5378" width="18.5703125" style="27" customWidth="1"/>
    <col min="5379" max="5379" width="18.42578125" style="27" customWidth="1"/>
    <col min="5380" max="5380" width="14.28515625" style="27" customWidth="1"/>
    <col min="5381" max="5381" width="13.7109375" style="27" customWidth="1"/>
    <col min="5382" max="5382" width="11.42578125" style="27"/>
    <col min="5383" max="5383" width="12.85546875" style="27" bestFit="1" customWidth="1"/>
    <col min="5384" max="5384" width="11.5703125" style="27" bestFit="1" customWidth="1"/>
    <col min="5385" max="5385" width="12.85546875" style="27" bestFit="1" customWidth="1"/>
    <col min="5386" max="5386" width="11.5703125" style="27" bestFit="1" customWidth="1"/>
    <col min="5387" max="5632" width="11.42578125" style="27"/>
    <col min="5633" max="5633" width="39.85546875" style="27" customWidth="1"/>
    <col min="5634" max="5634" width="18.5703125" style="27" customWidth="1"/>
    <col min="5635" max="5635" width="18.42578125" style="27" customWidth="1"/>
    <col min="5636" max="5636" width="14.28515625" style="27" customWidth="1"/>
    <col min="5637" max="5637" width="13.7109375" style="27" customWidth="1"/>
    <col min="5638" max="5638" width="11.42578125" style="27"/>
    <col min="5639" max="5639" width="12.85546875" style="27" bestFit="1" customWidth="1"/>
    <col min="5640" max="5640" width="11.5703125" style="27" bestFit="1" customWidth="1"/>
    <col min="5641" max="5641" width="12.85546875" style="27" bestFit="1" customWidth="1"/>
    <col min="5642" max="5642" width="11.5703125" style="27" bestFit="1" customWidth="1"/>
    <col min="5643" max="5888" width="11.42578125" style="27"/>
    <col min="5889" max="5889" width="39.85546875" style="27" customWidth="1"/>
    <col min="5890" max="5890" width="18.5703125" style="27" customWidth="1"/>
    <col min="5891" max="5891" width="18.42578125" style="27" customWidth="1"/>
    <col min="5892" max="5892" width="14.28515625" style="27" customWidth="1"/>
    <col min="5893" max="5893" width="13.7109375" style="27" customWidth="1"/>
    <col min="5894" max="5894" width="11.42578125" style="27"/>
    <col min="5895" max="5895" width="12.85546875" style="27" bestFit="1" customWidth="1"/>
    <col min="5896" max="5896" width="11.5703125" style="27" bestFit="1" customWidth="1"/>
    <col min="5897" max="5897" width="12.85546875" style="27" bestFit="1" customWidth="1"/>
    <col min="5898" max="5898" width="11.5703125" style="27" bestFit="1" customWidth="1"/>
    <col min="5899" max="6144" width="11.42578125" style="27"/>
    <col min="6145" max="6145" width="39.85546875" style="27" customWidth="1"/>
    <col min="6146" max="6146" width="18.5703125" style="27" customWidth="1"/>
    <col min="6147" max="6147" width="18.42578125" style="27" customWidth="1"/>
    <col min="6148" max="6148" width="14.28515625" style="27" customWidth="1"/>
    <col min="6149" max="6149" width="13.7109375" style="27" customWidth="1"/>
    <col min="6150" max="6150" width="11.42578125" style="27"/>
    <col min="6151" max="6151" width="12.85546875" style="27" bestFit="1" customWidth="1"/>
    <col min="6152" max="6152" width="11.5703125" style="27" bestFit="1" customWidth="1"/>
    <col min="6153" max="6153" width="12.85546875" style="27" bestFit="1" customWidth="1"/>
    <col min="6154" max="6154" width="11.5703125" style="27" bestFit="1" customWidth="1"/>
    <col min="6155" max="6400" width="11.42578125" style="27"/>
    <col min="6401" max="6401" width="39.85546875" style="27" customWidth="1"/>
    <col min="6402" max="6402" width="18.5703125" style="27" customWidth="1"/>
    <col min="6403" max="6403" width="18.42578125" style="27" customWidth="1"/>
    <col min="6404" max="6404" width="14.28515625" style="27" customWidth="1"/>
    <col min="6405" max="6405" width="13.7109375" style="27" customWidth="1"/>
    <col min="6406" max="6406" width="11.42578125" style="27"/>
    <col min="6407" max="6407" width="12.85546875" style="27" bestFit="1" customWidth="1"/>
    <col min="6408" max="6408" width="11.5703125" style="27" bestFit="1" customWidth="1"/>
    <col min="6409" max="6409" width="12.85546875" style="27" bestFit="1" customWidth="1"/>
    <col min="6410" max="6410" width="11.5703125" style="27" bestFit="1" customWidth="1"/>
    <col min="6411" max="6656" width="11.42578125" style="27"/>
    <col min="6657" max="6657" width="39.85546875" style="27" customWidth="1"/>
    <col min="6658" max="6658" width="18.5703125" style="27" customWidth="1"/>
    <col min="6659" max="6659" width="18.42578125" style="27" customWidth="1"/>
    <col min="6660" max="6660" width="14.28515625" style="27" customWidth="1"/>
    <col min="6661" max="6661" width="13.7109375" style="27" customWidth="1"/>
    <col min="6662" max="6662" width="11.42578125" style="27"/>
    <col min="6663" max="6663" width="12.85546875" style="27" bestFit="1" customWidth="1"/>
    <col min="6664" max="6664" width="11.5703125" style="27" bestFit="1" customWidth="1"/>
    <col min="6665" max="6665" width="12.85546875" style="27" bestFit="1" customWidth="1"/>
    <col min="6666" max="6666" width="11.5703125" style="27" bestFit="1" customWidth="1"/>
    <col min="6667" max="6912" width="11.42578125" style="27"/>
    <col min="6913" max="6913" width="39.85546875" style="27" customWidth="1"/>
    <col min="6914" max="6914" width="18.5703125" style="27" customWidth="1"/>
    <col min="6915" max="6915" width="18.42578125" style="27" customWidth="1"/>
    <col min="6916" max="6916" width="14.28515625" style="27" customWidth="1"/>
    <col min="6917" max="6917" width="13.7109375" style="27" customWidth="1"/>
    <col min="6918" max="6918" width="11.42578125" style="27"/>
    <col min="6919" max="6919" width="12.85546875" style="27" bestFit="1" customWidth="1"/>
    <col min="6920" max="6920" width="11.5703125" style="27" bestFit="1" customWidth="1"/>
    <col min="6921" max="6921" width="12.85546875" style="27" bestFit="1" customWidth="1"/>
    <col min="6922" max="6922" width="11.5703125" style="27" bestFit="1" customWidth="1"/>
    <col min="6923" max="7168" width="11.42578125" style="27"/>
    <col min="7169" max="7169" width="39.85546875" style="27" customWidth="1"/>
    <col min="7170" max="7170" width="18.5703125" style="27" customWidth="1"/>
    <col min="7171" max="7171" width="18.42578125" style="27" customWidth="1"/>
    <col min="7172" max="7172" width="14.28515625" style="27" customWidth="1"/>
    <col min="7173" max="7173" width="13.7109375" style="27" customWidth="1"/>
    <col min="7174" max="7174" width="11.42578125" style="27"/>
    <col min="7175" max="7175" width="12.85546875" style="27" bestFit="1" customWidth="1"/>
    <col min="7176" max="7176" width="11.5703125" style="27" bestFit="1" customWidth="1"/>
    <col min="7177" max="7177" width="12.85546875" style="27" bestFit="1" customWidth="1"/>
    <col min="7178" max="7178" width="11.5703125" style="27" bestFit="1" customWidth="1"/>
    <col min="7179" max="7424" width="11.42578125" style="27"/>
    <col min="7425" max="7425" width="39.85546875" style="27" customWidth="1"/>
    <col min="7426" max="7426" width="18.5703125" style="27" customWidth="1"/>
    <col min="7427" max="7427" width="18.42578125" style="27" customWidth="1"/>
    <col min="7428" max="7428" width="14.28515625" style="27" customWidth="1"/>
    <col min="7429" max="7429" width="13.7109375" style="27" customWidth="1"/>
    <col min="7430" max="7430" width="11.42578125" style="27"/>
    <col min="7431" max="7431" width="12.85546875" style="27" bestFit="1" customWidth="1"/>
    <col min="7432" max="7432" width="11.5703125" style="27" bestFit="1" customWidth="1"/>
    <col min="7433" max="7433" width="12.85546875" style="27" bestFit="1" customWidth="1"/>
    <col min="7434" max="7434" width="11.5703125" style="27" bestFit="1" customWidth="1"/>
    <col min="7435" max="7680" width="11.42578125" style="27"/>
    <col min="7681" max="7681" width="39.85546875" style="27" customWidth="1"/>
    <col min="7682" max="7682" width="18.5703125" style="27" customWidth="1"/>
    <col min="7683" max="7683" width="18.42578125" style="27" customWidth="1"/>
    <col min="7684" max="7684" width="14.28515625" style="27" customWidth="1"/>
    <col min="7685" max="7685" width="13.7109375" style="27" customWidth="1"/>
    <col min="7686" max="7686" width="11.42578125" style="27"/>
    <col min="7687" max="7687" width="12.85546875" style="27" bestFit="1" customWidth="1"/>
    <col min="7688" max="7688" width="11.5703125" style="27" bestFit="1" customWidth="1"/>
    <col min="7689" max="7689" width="12.85546875" style="27" bestFit="1" customWidth="1"/>
    <col min="7690" max="7690" width="11.5703125" style="27" bestFit="1" customWidth="1"/>
    <col min="7691" max="7936" width="11.42578125" style="27"/>
    <col min="7937" max="7937" width="39.85546875" style="27" customWidth="1"/>
    <col min="7938" max="7938" width="18.5703125" style="27" customWidth="1"/>
    <col min="7939" max="7939" width="18.42578125" style="27" customWidth="1"/>
    <col min="7940" max="7940" width="14.28515625" style="27" customWidth="1"/>
    <col min="7941" max="7941" width="13.7109375" style="27" customWidth="1"/>
    <col min="7942" max="7942" width="11.42578125" style="27"/>
    <col min="7943" max="7943" width="12.85546875" style="27" bestFit="1" customWidth="1"/>
    <col min="7944" max="7944" width="11.5703125" style="27" bestFit="1" customWidth="1"/>
    <col min="7945" max="7945" width="12.85546875" style="27" bestFit="1" customWidth="1"/>
    <col min="7946" max="7946" width="11.5703125" style="27" bestFit="1" customWidth="1"/>
    <col min="7947" max="8192" width="11.42578125" style="27"/>
    <col min="8193" max="8193" width="39.85546875" style="27" customWidth="1"/>
    <col min="8194" max="8194" width="18.5703125" style="27" customWidth="1"/>
    <col min="8195" max="8195" width="18.42578125" style="27" customWidth="1"/>
    <col min="8196" max="8196" width="14.28515625" style="27" customWidth="1"/>
    <col min="8197" max="8197" width="13.7109375" style="27" customWidth="1"/>
    <col min="8198" max="8198" width="11.42578125" style="27"/>
    <col min="8199" max="8199" width="12.85546875" style="27" bestFit="1" customWidth="1"/>
    <col min="8200" max="8200" width="11.5703125" style="27" bestFit="1" customWidth="1"/>
    <col min="8201" max="8201" width="12.85546875" style="27" bestFit="1" customWidth="1"/>
    <col min="8202" max="8202" width="11.5703125" style="27" bestFit="1" customWidth="1"/>
    <col min="8203" max="8448" width="11.42578125" style="27"/>
    <col min="8449" max="8449" width="39.85546875" style="27" customWidth="1"/>
    <col min="8450" max="8450" width="18.5703125" style="27" customWidth="1"/>
    <col min="8451" max="8451" width="18.42578125" style="27" customWidth="1"/>
    <col min="8452" max="8452" width="14.28515625" style="27" customWidth="1"/>
    <col min="8453" max="8453" width="13.7109375" style="27" customWidth="1"/>
    <col min="8454" max="8454" width="11.42578125" style="27"/>
    <col min="8455" max="8455" width="12.85546875" style="27" bestFit="1" customWidth="1"/>
    <col min="8456" max="8456" width="11.5703125" style="27" bestFit="1" customWidth="1"/>
    <col min="8457" max="8457" width="12.85546875" style="27" bestFit="1" customWidth="1"/>
    <col min="8458" max="8458" width="11.5703125" style="27" bestFit="1" customWidth="1"/>
    <col min="8459" max="8704" width="11.42578125" style="27"/>
    <col min="8705" max="8705" width="39.85546875" style="27" customWidth="1"/>
    <col min="8706" max="8706" width="18.5703125" style="27" customWidth="1"/>
    <col min="8707" max="8707" width="18.42578125" style="27" customWidth="1"/>
    <col min="8708" max="8708" width="14.28515625" style="27" customWidth="1"/>
    <col min="8709" max="8709" width="13.7109375" style="27" customWidth="1"/>
    <col min="8710" max="8710" width="11.42578125" style="27"/>
    <col min="8711" max="8711" width="12.85546875" style="27" bestFit="1" customWidth="1"/>
    <col min="8712" max="8712" width="11.5703125" style="27" bestFit="1" customWidth="1"/>
    <col min="8713" max="8713" width="12.85546875" style="27" bestFit="1" customWidth="1"/>
    <col min="8714" max="8714" width="11.5703125" style="27" bestFit="1" customWidth="1"/>
    <col min="8715" max="8960" width="11.42578125" style="27"/>
    <col min="8961" max="8961" width="39.85546875" style="27" customWidth="1"/>
    <col min="8962" max="8962" width="18.5703125" style="27" customWidth="1"/>
    <col min="8963" max="8963" width="18.42578125" style="27" customWidth="1"/>
    <col min="8964" max="8964" width="14.28515625" style="27" customWidth="1"/>
    <col min="8965" max="8965" width="13.7109375" style="27" customWidth="1"/>
    <col min="8966" max="8966" width="11.42578125" style="27"/>
    <col min="8967" max="8967" width="12.85546875" style="27" bestFit="1" customWidth="1"/>
    <col min="8968" max="8968" width="11.5703125" style="27" bestFit="1" customWidth="1"/>
    <col min="8969" max="8969" width="12.85546875" style="27" bestFit="1" customWidth="1"/>
    <col min="8970" max="8970" width="11.5703125" style="27" bestFit="1" customWidth="1"/>
    <col min="8971" max="9216" width="11.42578125" style="27"/>
    <col min="9217" max="9217" width="39.85546875" style="27" customWidth="1"/>
    <col min="9218" max="9218" width="18.5703125" style="27" customWidth="1"/>
    <col min="9219" max="9219" width="18.42578125" style="27" customWidth="1"/>
    <col min="9220" max="9220" width="14.28515625" style="27" customWidth="1"/>
    <col min="9221" max="9221" width="13.7109375" style="27" customWidth="1"/>
    <col min="9222" max="9222" width="11.42578125" style="27"/>
    <col min="9223" max="9223" width="12.85546875" style="27" bestFit="1" customWidth="1"/>
    <col min="9224" max="9224" width="11.5703125" style="27" bestFit="1" customWidth="1"/>
    <col min="9225" max="9225" width="12.85546875" style="27" bestFit="1" customWidth="1"/>
    <col min="9226" max="9226" width="11.5703125" style="27" bestFit="1" customWidth="1"/>
    <col min="9227" max="9472" width="11.42578125" style="27"/>
    <col min="9473" max="9473" width="39.85546875" style="27" customWidth="1"/>
    <col min="9474" max="9474" width="18.5703125" style="27" customWidth="1"/>
    <col min="9475" max="9475" width="18.42578125" style="27" customWidth="1"/>
    <col min="9476" max="9476" width="14.28515625" style="27" customWidth="1"/>
    <col min="9477" max="9477" width="13.7109375" style="27" customWidth="1"/>
    <col min="9478" max="9478" width="11.42578125" style="27"/>
    <col min="9479" max="9479" width="12.85546875" style="27" bestFit="1" customWidth="1"/>
    <col min="9480" max="9480" width="11.5703125" style="27" bestFit="1" customWidth="1"/>
    <col min="9481" max="9481" width="12.85546875" style="27" bestFit="1" customWidth="1"/>
    <col min="9482" max="9482" width="11.5703125" style="27" bestFit="1" customWidth="1"/>
    <col min="9483" max="9728" width="11.42578125" style="27"/>
    <col min="9729" max="9729" width="39.85546875" style="27" customWidth="1"/>
    <col min="9730" max="9730" width="18.5703125" style="27" customWidth="1"/>
    <col min="9731" max="9731" width="18.42578125" style="27" customWidth="1"/>
    <col min="9732" max="9732" width="14.28515625" style="27" customWidth="1"/>
    <col min="9733" max="9733" width="13.7109375" style="27" customWidth="1"/>
    <col min="9734" max="9734" width="11.42578125" style="27"/>
    <col min="9735" max="9735" width="12.85546875" style="27" bestFit="1" customWidth="1"/>
    <col min="9736" max="9736" width="11.5703125" style="27" bestFit="1" customWidth="1"/>
    <col min="9737" max="9737" width="12.85546875" style="27" bestFit="1" customWidth="1"/>
    <col min="9738" max="9738" width="11.5703125" style="27" bestFit="1" customWidth="1"/>
    <col min="9739" max="9984" width="11.42578125" style="27"/>
    <col min="9985" max="9985" width="39.85546875" style="27" customWidth="1"/>
    <col min="9986" max="9986" width="18.5703125" style="27" customWidth="1"/>
    <col min="9987" max="9987" width="18.42578125" style="27" customWidth="1"/>
    <col min="9988" max="9988" width="14.28515625" style="27" customWidth="1"/>
    <col min="9989" max="9989" width="13.7109375" style="27" customWidth="1"/>
    <col min="9990" max="9990" width="11.42578125" style="27"/>
    <col min="9991" max="9991" width="12.85546875" style="27" bestFit="1" customWidth="1"/>
    <col min="9992" max="9992" width="11.5703125" style="27" bestFit="1" customWidth="1"/>
    <col min="9993" max="9993" width="12.85546875" style="27" bestFit="1" customWidth="1"/>
    <col min="9994" max="9994" width="11.5703125" style="27" bestFit="1" customWidth="1"/>
    <col min="9995" max="10240" width="11.42578125" style="27"/>
    <col min="10241" max="10241" width="39.85546875" style="27" customWidth="1"/>
    <col min="10242" max="10242" width="18.5703125" style="27" customWidth="1"/>
    <col min="10243" max="10243" width="18.42578125" style="27" customWidth="1"/>
    <col min="10244" max="10244" width="14.28515625" style="27" customWidth="1"/>
    <col min="10245" max="10245" width="13.7109375" style="27" customWidth="1"/>
    <col min="10246" max="10246" width="11.42578125" style="27"/>
    <col min="10247" max="10247" width="12.85546875" style="27" bestFit="1" customWidth="1"/>
    <col min="10248" max="10248" width="11.5703125" style="27" bestFit="1" customWidth="1"/>
    <col min="10249" max="10249" width="12.85546875" style="27" bestFit="1" customWidth="1"/>
    <col min="10250" max="10250" width="11.5703125" style="27" bestFit="1" customWidth="1"/>
    <col min="10251" max="10496" width="11.42578125" style="27"/>
    <col min="10497" max="10497" width="39.85546875" style="27" customWidth="1"/>
    <col min="10498" max="10498" width="18.5703125" style="27" customWidth="1"/>
    <col min="10499" max="10499" width="18.42578125" style="27" customWidth="1"/>
    <col min="10500" max="10500" width="14.28515625" style="27" customWidth="1"/>
    <col min="10501" max="10501" width="13.7109375" style="27" customWidth="1"/>
    <col min="10502" max="10502" width="11.42578125" style="27"/>
    <col min="10503" max="10503" width="12.85546875" style="27" bestFit="1" customWidth="1"/>
    <col min="10504" max="10504" width="11.5703125" style="27" bestFit="1" customWidth="1"/>
    <col min="10505" max="10505" width="12.85546875" style="27" bestFit="1" customWidth="1"/>
    <col min="10506" max="10506" width="11.5703125" style="27" bestFit="1" customWidth="1"/>
    <col min="10507" max="10752" width="11.42578125" style="27"/>
    <col min="10753" max="10753" width="39.85546875" style="27" customWidth="1"/>
    <col min="10754" max="10754" width="18.5703125" style="27" customWidth="1"/>
    <col min="10755" max="10755" width="18.42578125" style="27" customWidth="1"/>
    <col min="10756" max="10756" width="14.28515625" style="27" customWidth="1"/>
    <col min="10757" max="10757" width="13.7109375" style="27" customWidth="1"/>
    <col min="10758" max="10758" width="11.42578125" style="27"/>
    <col min="10759" max="10759" width="12.85546875" style="27" bestFit="1" customWidth="1"/>
    <col min="10760" max="10760" width="11.5703125" style="27" bestFit="1" customWidth="1"/>
    <col min="10761" max="10761" width="12.85546875" style="27" bestFit="1" customWidth="1"/>
    <col min="10762" max="10762" width="11.5703125" style="27" bestFit="1" customWidth="1"/>
    <col min="10763" max="11008" width="11.42578125" style="27"/>
    <col min="11009" max="11009" width="39.85546875" style="27" customWidth="1"/>
    <col min="11010" max="11010" width="18.5703125" style="27" customWidth="1"/>
    <col min="11011" max="11011" width="18.42578125" style="27" customWidth="1"/>
    <col min="11012" max="11012" width="14.28515625" style="27" customWidth="1"/>
    <col min="11013" max="11013" width="13.7109375" style="27" customWidth="1"/>
    <col min="11014" max="11014" width="11.42578125" style="27"/>
    <col min="11015" max="11015" width="12.85546875" style="27" bestFit="1" customWidth="1"/>
    <col min="11016" max="11016" width="11.5703125" style="27" bestFit="1" customWidth="1"/>
    <col min="11017" max="11017" width="12.85546875" style="27" bestFit="1" customWidth="1"/>
    <col min="11018" max="11018" width="11.5703125" style="27" bestFit="1" customWidth="1"/>
    <col min="11019" max="11264" width="11.42578125" style="27"/>
    <col min="11265" max="11265" width="39.85546875" style="27" customWidth="1"/>
    <col min="11266" max="11266" width="18.5703125" style="27" customWidth="1"/>
    <col min="11267" max="11267" width="18.42578125" style="27" customWidth="1"/>
    <col min="11268" max="11268" width="14.28515625" style="27" customWidth="1"/>
    <col min="11269" max="11269" width="13.7109375" style="27" customWidth="1"/>
    <col min="11270" max="11270" width="11.42578125" style="27"/>
    <col min="11271" max="11271" width="12.85546875" style="27" bestFit="1" customWidth="1"/>
    <col min="11272" max="11272" width="11.5703125" style="27" bestFit="1" customWidth="1"/>
    <col min="11273" max="11273" width="12.85546875" style="27" bestFit="1" customWidth="1"/>
    <col min="11274" max="11274" width="11.5703125" style="27" bestFit="1" customWidth="1"/>
    <col min="11275" max="11520" width="11.42578125" style="27"/>
    <col min="11521" max="11521" width="39.85546875" style="27" customWidth="1"/>
    <col min="11522" max="11522" width="18.5703125" style="27" customWidth="1"/>
    <col min="11523" max="11523" width="18.42578125" style="27" customWidth="1"/>
    <col min="11524" max="11524" width="14.28515625" style="27" customWidth="1"/>
    <col min="11525" max="11525" width="13.7109375" style="27" customWidth="1"/>
    <col min="11526" max="11526" width="11.42578125" style="27"/>
    <col min="11527" max="11527" width="12.85546875" style="27" bestFit="1" customWidth="1"/>
    <col min="11528" max="11528" width="11.5703125" style="27" bestFit="1" customWidth="1"/>
    <col min="11529" max="11529" width="12.85546875" style="27" bestFit="1" customWidth="1"/>
    <col min="11530" max="11530" width="11.5703125" style="27" bestFit="1" customWidth="1"/>
    <col min="11531" max="11776" width="11.42578125" style="27"/>
    <col min="11777" max="11777" width="39.85546875" style="27" customWidth="1"/>
    <col min="11778" max="11778" width="18.5703125" style="27" customWidth="1"/>
    <col min="11779" max="11779" width="18.42578125" style="27" customWidth="1"/>
    <col min="11780" max="11780" width="14.28515625" style="27" customWidth="1"/>
    <col min="11781" max="11781" width="13.7109375" style="27" customWidth="1"/>
    <col min="11782" max="11782" width="11.42578125" style="27"/>
    <col min="11783" max="11783" width="12.85546875" style="27" bestFit="1" customWidth="1"/>
    <col min="11784" max="11784" width="11.5703125" style="27" bestFit="1" customWidth="1"/>
    <col min="11785" max="11785" width="12.85546875" style="27" bestFit="1" customWidth="1"/>
    <col min="11786" max="11786" width="11.5703125" style="27" bestFit="1" customWidth="1"/>
    <col min="11787" max="12032" width="11.42578125" style="27"/>
    <col min="12033" max="12033" width="39.85546875" style="27" customWidth="1"/>
    <col min="12034" max="12034" width="18.5703125" style="27" customWidth="1"/>
    <col min="12035" max="12035" width="18.42578125" style="27" customWidth="1"/>
    <col min="12036" max="12036" width="14.28515625" style="27" customWidth="1"/>
    <col min="12037" max="12037" width="13.7109375" style="27" customWidth="1"/>
    <col min="12038" max="12038" width="11.42578125" style="27"/>
    <col min="12039" max="12039" width="12.85546875" style="27" bestFit="1" customWidth="1"/>
    <col min="12040" max="12040" width="11.5703125" style="27" bestFit="1" customWidth="1"/>
    <col min="12041" max="12041" width="12.85546875" style="27" bestFit="1" customWidth="1"/>
    <col min="12042" max="12042" width="11.5703125" style="27" bestFit="1" customWidth="1"/>
    <col min="12043" max="12288" width="11.42578125" style="27"/>
    <col min="12289" max="12289" width="39.85546875" style="27" customWidth="1"/>
    <col min="12290" max="12290" width="18.5703125" style="27" customWidth="1"/>
    <col min="12291" max="12291" width="18.42578125" style="27" customWidth="1"/>
    <col min="12292" max="12292" width="14.28515625" style="27" customWidth="1"/>
    <col min="12293" max="12293" width="13.7109375" style="27" customWidth="1"/>
    <col min="12294" max="12294" width="11.42578125" style="27"/>
    <col min="12295" max="12295" width="12.85546875" style="27" bestFit="1" customWidth="1"/>
    <col min="12296" max="12296" width="11.5703125" style="27" bestFit="1" customWidth="1"/>
    <col min="12297" max="12297" width="12.85546875" style="27" bestFit="1" customWidth="1"/>
    <col min="12298" max="12298" width="11.5703125" style="27" bestFit="1" customWidth="1"/>
    <col min="12299" max="12544" width="11.42578125" style="27"/>
    <col min="12545" max="12545" width="39.85546875" style="27" customWidth="1"/>
    <col min="12546" max="12546" width="18.5703125" style="27" customWidth="1"/>
    <col min="12547" max="12547" width="18.42578125" style="27" customWidth="1"/>
    <col min="12548" max="12548" width="14.28515625" style="27" customWidth="1"/>
    <col min="12549" max="12549" width="13.7109375" style="27" customWidth="1"/>
    <col min="12550" max="12550" width="11.42578125" style="27"/>
    <col min="12551" max="12551" width="12.85546875" style="27" bestFit="1" customWidth="1"/>
    <col min="12552" max="12552" width="11.5703125" style="27" bestFit="1" customWidth="1"/>
    <col min="12553" max="12553" width="12.85546875" style="27" bestFit="1" customWidth="1"/>
    <col min="12554" max="12554" width="11.5703125" style="27" bestFit="1" customWidth="1"/>
    <col min="12555" max="12800" width="11.42578125" style="27"/>
    <col min="12801" max="12801" width="39.85546875" style="27" customWidth="1"/>
    <col min="12802" max="12802" width="18.5703125" style="27" customWidth="1"/>
    <col min="12803" max="12803" width="18.42578125" style="27" customWidth="1"/>
    <col min="12804" max="12804" width="14.28515625" style="27" customWidth="1"/>
    <col min="12805" max="12805" width="13.7109375" style="27" customWidth="1"/>
    <col min="12806" max="12806" width="11.42578125" style="27"/>
    <col min="12807" max="12807" width="12.85546875" style="27" bestFit="1" customWidth="1"/>
    <col min="12808" max="12808" width="11.5703125" style="27" bestFit="1" customWidth="1"/>
    <col min="12809" max="12809" width="12.85546875" style="27" bestFit="1" customWidth="1"/>
    <col min="12810" max="12810" width="11.5703125" style="27" bestFit="1" customWidth="1"/>
    <col min="12811" max="13056" width="11.42578125" style="27"/>
    <col min="13057" max="13057" width="39.85546875" style="27" customWidth="1"/>
    <col min="13058" max="13058" width="18.5703125" style="27" customWidth="1"/>
    <col min="13059" max="13059" width="18.42578125" style="27" customWidth="1"/>
    <col min="13060" max="13060" width="14.28515625" style="27" customWidth="1"/>
    <col min="13061" max="13061" width="13.7109375" style="27" customWidth="1"/>
    <col min="13062" max="13062" width="11.42578125" style="27"/>
    <col min="13063" max="13063" width="12.85546875" style="27" bestFit="1" customWidth="1"/>
    <col min="13064" max="13064" width="11.5703125" style="27" bestFit="1" customWidth="1"/>
    <col min="13065" max="13065" width="12.85546875" style="27" bestFit="1" customWidth="1"/>
    <col min="13066" max="13066" width="11.5703125" style="27" bestFit="1" customWidth="1"/>
    <col min="13067" max="13312" width="11.42578125" style="27"/>
    <col min="13313" max="13313" width="39.85546875" style="27" customWidth="1"/>
    <col min="13314" max="13314" width="18.5703125" style="27" customWidth="1"/>
    <col min="13315" max="13315" width="18.42578125" style="27" customWidth="1"/>
    <col min="13316" max="13316" width="14.28515625" style="27" customWidth="1"/>
    <col min="13317" max="13317" width="13.7109375" style="27" customWidth="1"/>
    <col min="13318" max="13318" width="11.42578125" style="27"/>
    <col min="13319" max="13319" width="12.85546875" style="27" bestFit="1" customWidth="1"/>
    <col min="13320" max="13320" width="11.5703125" style="27" bestFit="1" customWidth="1"/>
    <col min="13321" max="13321" width="12.85546875" style="27" bestFit="1" customWidth="1"/>
    <col min="13322" max="13322" width="11.5703125" style="27" bestFit="1" customWidth="1"/>
    <col min="13323" max="13568" width="11.42578125" style="27"/>
    <col min="13569" max="13569" width="39.85546875" style="27" customWidth="1"/>
    <col min="13570" max="13570" width="18.5703125" style="27" customWidth="1"/>
    <col min="13571" max="13571" width="18.42578125" style="27" customWidth="1"/>
    <col min="13572" max="13572" width="14.28515625" style="27" customWidth="1"/>
    <col min="13573" max="13573" width="13.7109375" style="27" customWidth="1"/>
    <col min="13574" max="13574" width="11.42578125" style="27"/>
    <col min="13575" max="13575" width="12.85546875" style="27" bestFit="1" customWidth="1"/>
    <col min="13576" max="13576" width="11.5703125" style="27" bestFit="1" customWidth="1"/>
    <col min="13577" max="13577" width="12.85546875" style="27" bestFit="1" customWidth="1"/>
    <col min="13578" max="13578" width="11.5703125" style="27" bestFit="1" customWidth="1"/>
    <col min="13579" max="13824" width="11.42578125" style="27"/>
    <col min="13825" max="13825" width="39.85546875" style="27" customWidth="1"/>
    <col min="13826" max="13826" width="18.5703125" style="27" customWidth="1"/>
    <col min="13827" max="13827" width="18.42578125" style="27" customWidth="1"/>
    <col min="13828" max="13828" width="14.28515625" style="27" customWidth="1"/>
    <col min="13829" max="13829" width="13.7109375" style="27" customWidth="1"/>
    <col min="13830" max="13830" width="11.42578125" style="27"/>
    <col min="13831" max="13831" width="12.85546875" style="27" bestFit="1" customWidth="1"/>
    <col min="13832" max="13832" width="11.5703125" style="27" bestFit="1" customWidth="1"/>
    <col min="13833" max="13833" width="12.85546875" style="27" bestFit="1" customWidth="1"/>
    <col min="13834" max="13834" width="11.5703125" style="27" bestFit="1" customWidth="1"/>
    <col min="13835" max="14080" width="11.42578125" style="27"/>
    <col min="14081" max="14081" width="39.85546875" style="27" customWidth="1"/>
    <col min="14082" max="14082" width="18.5703125" style="27" customWidth="1"/>
    <col min="14083" max="14083" width="18.42578125" style="27" customWidth="1"/>
    <col min="14084" max="14084" width="14.28515625" style="27" customWidth="1"/>
    <col min="14085" max="14085" width="13.7109375" style="27" customWidth="1"/>
    <col min="14086" max="14086" width="11.42578125" style="27"/>
    <col min="14087" max="14087" width="12.85546875" style="27" bestFit="1" customWidth="1"/>
    <col min="14088" max="14088" width="11.5703125" style="27" bestFit="1" customWidth="1"/>
    <col min="14089" max="14089" width="12.85546875" style="27" bestFit="1" customWidth="1"/>
    <col min="14090" max="14090" width="11.5703125" style="27" bestFit="1" customWidth="1"/>
    <col min="14091" max="14336" width="11.42578125" style="27"/>
    <col min="14337" max="14337" width="39.85546875" style="27" customWidth="1"/>
    <col min="14338" max="14338" width="18.5703125" style="27" customWidth="1"/>
    <col min="14339" max="14339" width="18.42578125" style="27" customWidth="1"/>
    <col min="14340" max="14340" width="14.28515625" style="27" customWidth="1"/>
    <col min="14341" max="14341" width="13.7109375" style="27" customWidth="1"/>
    <col min="14342" max="14342" width="11.42578125" style="27"/>
    <col min="14343" max="14343" width="12.85546875" style="27" bestFit="1" customWidth="1"/>
    <col min="14344" max="14344" width="11.5703125" style="27" bestFit="1" customWidth="1"/>
    <col min="14345" max="14345" width="12.85546875" style="27" bestFit="1" customWidth="1"/>
    <col min="14346" max="14346" width="11.5703125" style="27" bestFit="1" customWidth="1"/>
    <col min="14347" max="14592" width="11.42578125" style="27"/>
    <col min="14593" max="14593" width="39.85546875" style="27" customWidth="1"/>
    <col min="14594" max="14594" width="18.5703125" style="27" customWidth="1"/>
    <col min="14595" max="14595" width="18.42578125" style="27" customWidth="1"/>
    <col min="14596" max="14596" width="14.28515625" style="27" customWidth="1"/>
    <col min="14597" max="14597" width="13.7109375" style="27" customWidth="1"/>
    <col min="14598" max="14598" width="11.42578125" style="27"/>
    <col min="14599" max="14599" width="12.85546875" style="27" bestFit="1" customWidth="1"/>
    <col min="14600" max="14600" width="11.5703125" style="27" bestFit="1" customWidth="1"/>
    <col min="14601" max="14601" width="12.85546875" style="27" bestFit="1" customWidth="1"/>
    <col min="14602" max="14602" width="11.5703125" style="27" bestFit="1" customWidth="1"/>
    <col min="14603" max="14848" width="11.42578125" style="27"/>
    <col min="14849" max="14849" width="39.85546875" style="27" customWidth="1"/>
    <col min="14850" max="14850" width="18.5703125" style="27" customWidth="1"/>
    <col min="14851" max="14851" width="18.42578125" style="27" customWidth="1"/>
    <col min="14852" max="14852" width="14.28515625" style="27" customWidth="1"/>
    <col min="14853" max="14853" width="13.7109375" style="27" customWidth="1"/>
    <col min="14854" max="14854" width="11.42578125" style="27"/>
    <col min="14855" max="14855" width="12.85546875" style="27" bestFit="1" customWidth="1"/>
    <col min="14856" max="14856" width="11.5703125" style="27" bestFit="1" customWidth="1"/>
    <col min="14857" max="14857" width="12.85546875" style="27" bestFit="1" customWidth="1"/>
    <col min="14858" max="14858" width="11.5703125" style="27" bestFit="1" customWidth="1"/>
    <col min="14859" max="15104" width="11.42578125" style="27"/>
    <col min="15105" max="15105" width="39.85546875" style="27" customWidth="1"/>
    <col min="15106" max="15106" width="18.5703125" style="27" customWidth="1"/>
    <col min="15107" max="15107" width="18.42578125" style="27" customWidth="1"/>
    <col min="15108" max="15108" width="14.28515625" style="27" customWidth="1"/>
    <col min="15109" max="15109" width="13.7109375" style="27" customWidth="1"/>
    <col min="15110" max="15110" width="11.42578125" style="27"/>
    <col min="15111" max="15111" width="12.85546875" style="27" bestFit="1" customWidth="1"/>
    <col min="15112" max="15112" width="11.5703125" style="27" bestFit="1" customWidth="1"/>
    <col min="15113" max="15113" width="12.85546875" style="27" bestFit="1" customWidth="1"/>
    <col min="15114" max="15114" width="11.5703125" style="27" bestFit="1" customWidth="1"/>
    <col min="15115" max="15360" width="11.42578125" style="27"/>
    <col min="15361" max="15361" width="39.85546875" style="27" customWidth="1"/>
    <col min="15362" max="15362" width="18.5703125" style="27" customWidth="1"/>
    <col min="15363" max="15363" width="18.42578125" style="27" customWidth="1"/>
    <col min="15364" max="15364" width="14.28515625" style="27" customWidth="1"/>
    <col min="15365" max="15365" width="13.7109375" style="27" customWidth="1"/>
    <col min="15366" max="15366" width="11.42578125" style="27"/>
    <col min="15367" max="15367" width="12.85546875" style="27" bestFit="1" customWidth="1"/>
    <col min="15368" max="15368" width="11.5703125" style="27" bestFit="1" customWidth="1"/>
    <col min="15369" max="15369" width="12.85546875" style="27" bestFit="1" customWidth="1"/>
    <col min="15370" max="15370" width="11.5703125" style="27" bestFit="1" customWidth="1"/>
    <col min="15371" max="15616" width="11.42578125" style="27"/>
    <col min="15617" max="15617" width="39.85546875" style="27" customWidth="1"/>
    <col min="15618" max="15618" width="18.5703125" style="27" customWidth="1"/>
    <col min="15619" max="15619" width="18.42578125" style="27" customWidth="1"/>
    <col min="15620" max="15620" width="14.28515625" style="27" customWidth="1"/>
    <col min="15621" max="15621" width="13.7109375" style="27" customWidth="1"/>
    <col min="15622" max="15622" width="11.42578125" style="27"/>
    <col min="15623" max="15623" width="12.85546875" style="27" bestFit="1" customWidth="1"/>
    <col min="15624" max="15624" width="11.5703125" style="27" bestFit="1" customWidth="1"/>
    <col min="15625" max="15625" width="12.85546875" style="27" bestFit="1" customWidth="1"/>
    <col min="15626" max="15626" width="11.5703125" style="27" bestFit="1" customWidth="1"/>
    <col min="15627" max="15872" width="11.42578125" style="27"/>
    <col min="15873" max="15873" width="39.85546875" style="27" customWidth="1"/>
    <col min="15874" max="15874" width="18.5703125" style="27" customWidth="1"/>
    <col min="15875" max="15875" width="18.42578125" style="27" customWidth="1"/>
    <col min="15876" max="15876" width="14.28515625" style="27" customWidth="1"/>
    <col min="15877" max="15877" width="13.7109375" style="27" customWidth="1"/>
    <col min="15878" max="15878" width="11.42578125" style="27"/>
    <col min="15879" max="15879" width="12.85546875" style="27" bestFit="1" customWidth="1"/>
    <col min="15880" max="15880" width="11.5703125" style="27" bestFit="1" customWidth="1"/>
    <col min="15881" max="15881" width="12.85546875" style="27" bestFit="1" customWidth="1"/>
    <col min="15882" max="15882" width="11.5703125" style="27" bestFit="1" customWidth="1"/>
    <col min="15883" max="16128" width="11.42578125" style="27"/>
    <col min="16129" max="16129" width="39.85546875" style="27" customWidth="1"/>
    <col min="16130" max="16130" width="18.5703125" style="27" customWidth="1"/>
    <col min="16131" max="16131" width="18.42578125" style="27" customWidth="1"/>
    <col min="16132" max="16132" width="14.28515625" style="27" customWidth="1"/>
    <col min="16133" max="16133" width="13.7109375" style="27" customWidth="1"/>
    <col min="16134" max="16134" width="11.42578125" style="27"/>
    <col min="16135" max="16135" width="12.85546875" style="27" bestFit="1" customWidth="1"/>
    <col min="16136" max="16136" width="11.5703125" style="27" bestFit="1" customWidth="1"/>
    <col min="16137" max="16137" width="12.85546875" style="27" bestFit="1" customWidth="1"/>
    <col min="16138" max="16138" width="11.5703125" style="27" bestFit="1" customWidth="1"/>
    <col min="16139" max="16384" width="11.42578125" style="27"/>
  </cols>
  <sheetData>
    <row r="1" spans="1:13" s="27" customFormat="1" ht="15.75" x14ac:dyDescent="0.25">
      <c r="A1" s="100" t="s">
        <v>28</v>
      </c>
      <c r="B1" s="100"/>
      <c r="C1" s="100"/>
      <c r="D1" s="100"/>
      <c r="E1" s="100"/>
    </row>
    <row r="2" spans="1:13" s="27" customFormat="1" x14ac:dyDescent="0.25">
      <c r="A2" s="101" t="s">
        <v>0</v>
      </c>
      <c r="B2" s="101"/>
      <c r="C2" s="101"/>
      <c r="D2" s="101"/>
      <c r="E2" s="101"/>
    </row>
    <row r="3" spans="1:13" s="27" customFormat="1" x14ac:dyDescent="0.25">
      <c r="A3" s="102"/>
      <c r="B3" s="102"/>
      <c r="C3" s="102"/>
      <c r="D3" s="102"/>
      <c r="E3" s="102"/>
    </row>
    <row r="4" spans="1:13" s="27" customFormat="1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3" s="27" customFormat="1" x14ac:dyDescent="0.25">
      <c r="A5" s="48" t="s">
        <v>4</v>
      </c>
      <c r="B5" s="38"/>
      <c r="C5" s="38"/>
      <c r="D5" s="105" t="s">
        <v>5</v>
      </c>
      <c r="E5" s="47"/>
    </row>
    <row r="6" spans="1:13" s="27" customFormat="1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3" s="27" customFormat="1" x14ac:dyDescent="0.25">
      <c r="A7" s="131" t="s">
        <v>9</v>
      </c>
      <c r="B7" s="132">
        <f>SUM(B8:B12)</f>
        <v>5673179.1372699998</v>
      </c>
      <c r="C7" s="132">
        <f>SUM(C8:C12)</f>
        <v>289572.93222999998</v>
      </c>
      <c r="D7" s="132">
        <f>SUM(D8:D12)</f>
        <v>6777610.3007952198</v>
      </c>
      <c r="E7" s="133">
        <f>SUM(E8:E12)</f>
        <v>94.924799642959542</v>
      </c>
    </row>
    <row r="8" spans="1:13" s="27" customFormat="1" x14ac:dyDescent="0.25">
      <c r="A8" s="31" t="s">
        <v>11</v>
      </c>
      <c r="B8" s="32">
        <v>1741163.4850299999</v>
      </c>
      <c r="C8" s="32">
        <v>279163.98888999998</v>
      </c>
      <c r="D8" s="32">
        <v>2805894.9386564596</v>
      </c>
      <c r="E8" s="34">
        <v>39.298366688316058</v>
      </c>
      <c r="F8" s="26"/>
      <c r="G8" s="22"/>
      <c r="H8" s="22"/>
      <c r="I8" s="22"/>
      <c r="J8" s="130"/>
      <c r="K8" s="130"/>
      <c r="L8" s="70"/>
      <c r="M8" s="70"/>
    </row>
    <row r="9" spans="1:13" s="27" customFormat="1" x14ac:dyDescent="0.25">
      <c r="A9" s="134" t="s">
        <v>29</v>
      </c>
      <c r="B9" s="29">
        <v>2552207.3062400003</v>
      </c>
      <c r="C9" s="29"/>
      <c r="D9" s="29">
        <v>2552207.3062400003</v>
      </c>
      <c r="E9" s="135">
        <v>35.745307924196254</v>
      </c>
      <c r="F9" s="26"/>
      <c r="G9" s="22"/>
      <c r="H9" s="22"/>
      <c r="I9" s="22"/>
      <c r="J9" s="130"/>
      <c r="K9" s="130"/>
      <c r="L9" s="70"/>
      <c r="M9" s="70"/>
    </row>
    <row r="10" spans="1:13" s="27" customFormat="1" x14ac:dyDescent="0.25">
      <c r="A10" s="31" t="s">
        <v>10</v>
      </c>
      <c r="B10" s="32">
        <v>1379807.3459999999</v>
      </c>
      <c r="C10" s="32"/>
      <c r="D10" s="32">
        <v>1379807.3459999999</v>
      </c>
      <c r="E10" s="34">
        <v>19.325091005832252</v>
      </c>
      <c r="F10" s="26"/>
      <c r="G10" s="22"/>
      <c r="H10" s="22"/>
      <c r="I10" s="22"/>
      <c r="J10" s="130"/>
      <c r="K10" s="130"/>
      <c r="L10" s="70"/>
      <c r="M10" s="70"/>
    </row>
    <row r="11" spans="1:13" s="27" customFormat="1" x14ac:dyDescent="0.25">
      <c r="A11" s="31" t="s">
        <v>12</v>
      </c>
      <c r="B11" s="136"/>
      <c r="C11" s="32">
        <v>10408.94334</v>
      </c>
      <c r="D11" s="32">
        <v>39699.709898759997</v>
      </c>
      <c r="E11" s="34">
        <v>0.55602001897058795</v>
      </c>
      <c r="F11" s="26"/>
      <c r="G11" s="22"/>
      <c r="H11" s="22"/>
      <c r="I11" s="22"/>
      <c r="J11" s="130"/>
      <c r="K11" s="130"/>
      <c r="L11" s="70"/>
      <c r="M11" s="70"/>
    </row>
    <row r="12" spans="1:13" s="27" customFormat="1" x14ac:dyDescent="0.25">
      <c r="A12" s="31" t="s">
        <v>13</v>
      </c>
      <c r="B12" s="32">
        <v>1</v>
      </c>
      <c r="C12" s="32"/>
      <c r="D12" s="32">
        <v>1</v>
      </c>
      <c r="E12" s="53">
        <v>1.40056443835111E-5</v>
      </c>
      <c r="F12" s="26"/>
      <c r="G12" s="22"/>
      <c r="H12" s="22"/>
      <c r="I12" s="22"/>
      <c r="J12" s="130"/>
      <c r="K12" s="130"/>
      <c r="L12" s="70"/>
      <c r="M12" s="70"/>
    </row>
    <row r="13" spans="1:13" s="27" customFormat="1" x14ac:dyDescent="0.25">
      <c r="A13" s="31"/>
      <c r="B13" s="29"/>
      <c r="C13" s="29"/>
      <c r="D13" s="29"/>
      <c r="E13" s="40"/>
      <c r="G13" s="28"/>
      <c r="H13" s="28"/>
    </row>
    <row r="14" spans="1:13" s="27" customFormat="1" x14ac:dyDescent="0.25">
      <c r="A14" s="131" t="s">
        <v>14</v>
      </c>
      <c r="B14" s="132">
        <f>+B16</f>
        <v>356717.45185000001</v>
      </c>
      <c r="C14" s="132">
        <f>+C16</f>
        <v>1481.5844999999999</v>
      </c>
      <c r="D14" s="132">
        <f>+D16</f>
        <v>362368.21513299999</v>
      </c>
      <c r="E14" s="137">
        <f>+E16</f>
        <v>5.075200357040444</v>
      </c>
    </row>
    <row r="15" spans="1:13" s="27" customFormat="1" x14ac:dyDescent="0.25">
      <c r="A15" s="31"/>
      <c r="B15" s="29"/>
      <c r="C15" s="29"/>
      <c r="D15" s="29"/>
      <c r="E15" s="43"/>
    </row>
    <row r="16" spans="1:13" s="27" customFormat="1" x14ac:dyDescent="0.25">
      <c r="A16" s="138" t="s">
        <v>15</v>
      </c>
      <c r="B16" s="139">
        <f>SUM(B17:B24)</f>
        <v>356717.45185000001</v>
      </c>
      <c r="C16" s="139">
        <f>SUM(C17:C24)</f>
        <v>1481.5844999999999</v>
      </c>
      <c r="D16" s="139">
        <f>SUM(D17:D24)</f>
        <v>362368.21513299999</v>
      </c>
      <c r="E16" s="140">
        <f>SUM(E17:E24)</f>
        <v>5.075200357040444</v>
      </c>
    </row>
    <row r="17" spans="1:13" s="27" customFormat="1" x14ac:dyDescent="0.25">
      <c r="A17" s="31" t="s">
        <v>19</v>
      </c>
      <c r="B17" s="33">
        <v>165185.5288</v>
      </c>
      <c r="C17" s="33"/>
      <c r="D17" s="33">
        <v>165185.5288</v>
      </c>
      <c r="E17" s="46">
        <v>2.3135297736750311</v>
      </c>
      <c r="F17" s="26"/>
      <c r="G17" s="22"/>
      <c r="H17" s="22"/>
      <c r="I17" s="22"/>
      <c r="J17" s="130"/>
      <c r="K17" s="130"/>
      <c r="L17" s="70"/>
      <c r="M17" s="70"/>
    </row>
    <row r="18" spans="1:13" s="27" customFormat="1" x14ac:dyDescent="0.25">
      <c r="A18" s="31" t="s">
        <v>18</v>
      </c>
      <c r="B18" s="33">
        <v>69109.983829999997</v>
      </c>
      <c r="C18" s="33"/>
      <c r="D18" s="33">
        <v>69109.983829999997</v>
      </c>
      <c r="E18" s="46">
        <v>0.96792985687318234</v>
      </c>
      <c r="F18" s="26"/>
      <c r="G18" s="22"/>
      <c r="H18" s="22"/>
      <c r="I18" s="22"/>
      <c r="J18" s="130"/>
      <c r="K18" s="130"/>
      <c r="L18" s="70"/>
      <c r="M18" s="70"/>
    </row>
    <row r="19" spans="1:13" s="27" customFormat="1" x14ac:dyDescent="0.25">
      <c r="A19" s="31" t="s">
        <v>16</v>
      </c>
      <c r="B19" s="33">
        <v>49602.748800000001</v>
      </c>
      <c r="C19" s="33"/>
      <c r="D19" s="33">
        <v>49602.748800000001</v>
      </c>
      <c r="E19" s="46">
        <v>0.69471846013743199</v>
      </c>
      <c r="F19" s="26"/>
      <c r="G19" s="22"/>
      <c r="H19" s="22"/>
      <c r="I19" s="22"/>
      <c r="J19" s="130"/>
      <c r="K19" s="130"/>
      <c r="L19" s="70"/>
      <c r="M19" s="70"/>
    </row>
    <row r="20" spans="1:13" s="27" customFormat="1" x14ac:dyDescent="0.25">
      <c r="A20" s="31" t="s">
        <v>26</v>
      </c>
      <c r="B20" s="33">
        <v>44771.728400000007</v>
      </c>
      <c r="C20" s="33"/>
      <c r="D20" s="33">
        <v>44771.728400000007</v>
      </c>
      <c r="E20" s="46">
        <v>0.62705690640554446</v>
      </c>
      <c r="F20" s="26"/>
      <c r="G20" s="22"/>
      <c r="H20" s="22"/>
      <c r="I20" s="22"/>
      <c r="J20" s="130"/>
      <c r="K20" s="130"/>
      <c r="L20" s="70"/>
      <c r="M20" s="70"/>
    </row>
    <row r="21" spans="1:13" s="27" customFormat="1" x14ac:dyDescent="0.25">
      <c r="A21" s="31" t="s">
        <v>23</v>
      </c>
      <c r="B21" s="33">
        <v>20250.767800000001</v>
      </c>
      <c r="C21" s="33"/>
      <c r="D21" s="33">
        <v>20250.767800000001</v>
      </c>
      <c r="E21" s="46">
        <v>0.28362505229985746</v>
      </c>
      <c r="F21" s="26"/>
      <c r="G21" s="22"/>
      <c r="H21" s="22"/>
      <c r="I21" s="22"/>
      <c r="J21" s="130"/>
      <c r="K21" s="130"/>
      <c r="L21" s="70"/>
      <c r="M21" s="70"/>
    </row>
    <row r="22" spans="1:13" s="27" customFormat="1" x14ac:dyDescent="0.25">
      <c r="A22" s="31" t="s">
        <v>22</v>
      </c>
      <c r="B22" s="33">
        <v>7545.1992199999995</v>
      </c>
      <c r="C22" s="33"/>
      <c r="D22" s="33">
        <v>7545.1992199999995</v>
      </c>
      <c r="E22" s="46">
        <v>0.10567537707806532</v>
      </c>
      <c r="F22" s="26"/>
      <c r="G22" s="22"/>
      <c r="H22" s="22"/>
      <c r="I22" s="22"/>
      <c r="J22" s="130"/>
      <c r="K22" s="130"/>
      <c r="L22" s="70"/>
      <c r="M22" s="70"/>
    </row>
    <row r="23" spans="1:13" s="27" customFormat="1" x14ac:dyDescent="0.25">
      <c r="A23" s="52" t="s">
        <v>27</v>
      </c>
      <c r="B23" s="33"/>
      <c r="C23" s="33">
        <v>1481.5844999999999</v>
      </c>
      <c r="D23" s="33">
        <v>5650.7632830000002</v>
      </c>
      <c r="E23" s="46">
        <v>7.9142581037099688E-2</v>
      </c>
      <c r="F23" s="26"/>
      <c r="G23" s="22"/>
      <c r="H23" s="22"/>
      <c r="I23" s="22"/>
      <c r="J23" s="130"/>
      <c r="K23" s="130"/>
      <c r="L23" s="70"/>
      <c r="M23" s="70"/>
    </row>
    <row r="24" spans="1:13" s="27" customFormat="1" x14ac:dyDescent="0.25">
      <c r="A24" s="31" t="s">
        <v>17</v>
      </c>
      <c r="B24" s="33">
        <v>251.495</v>
      </c>
      <c r="C24" s="33"/>
      <c r="D24" s="33">
        <v>251.495</v>
      </c>
      <c r="E24" s="46">
        <v>3.5223495342311239E-3</v>
      </c>
      <c r="F24" s="26"/>
      <c r="G24" s="22"/>
      <c r="H24" s="22"/>
      <c r="I24" s="22"/>
      <c r="J24" s="130"/>
      <c r="K24" s="130"/>
      <c r="L24" s="70"/>
      <c r="M24" s="70"/>
    </row>
    <row r="25" spans="1:13" s="27" customFormat="1" x14ac:dyDescent="0.25">
      <c r="A25" s="31"/>
      <c r="B25" s="30"/>
      <c r="C25" s="30"/>
      <c r="D25" s="30"/>
      <c r="E25" s="37"/>
    </row>
    <row r="26" spans="1:13" s="27" customFormat="1" x14ac:dyDescent="0.25">
      <c r="A26" s="50" t="s">
        <v>3</v>
      </c>
      <c r="B26" s="141">
        <f>+B7+B14</f>
        <v>6029896.5891199997</v>
      </c>
      <c r="C26" s="141">
        <f>+C7+C14</f>
        <v>291054.51672999997</v>
      </c>
      <c r="D26" s="141">
        <f>+D7+D14</f>
        <v>7139978.51592822</v>
      </c>
      <c r="E26" s="142">
        <f>+E7+E14</f>
        <v>99.999999999999986</v>
      </c>
      <c r="F26" s="26"/>
      <c r="G26" s="143"/>
      <c r="H26" s="143"/>
      <c r="I26" s="26"/>
      <c r="J26" s="26"/>
      <c r="K26" s="26"/>
      <c r="L26" s="28"/>
      <c r="M26" s="28"/>
    </row>
    <row r="27" spans="1:13" s="27" customFormat="1" x14ac:dyDescent="0.25">
      <c r="A27" s="98" t="s">
        <v>20</v>
      </c>
      <c r="B27" s="144" t="str">
        <f>+"S/ "&amp;3.814</f>
        <v>S/ 3.814</v>
      </c>
      <c r="C27" s="39"/>
      <c r="D27" s="39"/>
      <c r="E27" s="49"/>
    </row>
    <row r="28" spans="1:13" s="27" customFormat="1" x14ac:dyDescent="0.25">
      <c r="B28" s="55"/>
      <c r="C28" s="55"/>
      <c r="J28" s="145"/>
    </row>
    <row r="29" spans="1:13" s="27" customFormat="1" x14ac:dyDescent="0.25">
      <c r="A29" s="94" t="s">
        <v>21</v>
      </c>
      <c r="B29" s="146">
        <f>+B26/D26</f>
        <v>0.84452587296561266</v>
      </c>
      <c r="C29" s="146">
        <f>1-B29</f>
        <v>0.15547412703438734</v>
      </c>
      <c r="J29" s="22"/>
    </row>
    <row r="30" spans="1:13" s="27" customFormat="1" x14ac:dyDescent="0.25">
      <c r="J30" s="22"/>
    </row>
    <row r="31" spans="1:13" s="27" customFormat="1" x14ac:dyDescent="0.25">
      <c r="B31" s="55"/>
      <c r="C31" s="55"/>
      <c r="D31" s="55"/>
      <c r="J31" s="22"/>
    </row>
    <row r="32" spans="1:13" s="27" customFormat="1" x14ac:dyDescent="0.25">
      <c r="B32" s="55"/>
    </row>
    <row r="33" spans="2:2" s="27" customFormat="1" x14ac:dyDescent="0.25">
      <c r="B33" s="55"/>
    </row>
    <row r="34" spans="2:2" s="27" customFormat="1" x14ac:dyDescent="0.25"/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sqref="A1:E28"/>
    </sheetView>
  </sheetViews>
  <sheetFormatPr baseColWidth="10" defaultRowHeight="15" x14ac:dyDescent="0.25"/>
  <cols>
    <col min="1" max="1" width="42.140625" style="57" customWidth="1"/>
    <col min="2" max="2" width="13.140625" style="57" customWidth="1"/>
    <col min="3" max="3" width="18.42578125" style="57" customWidth="1"/>
    <col min="4" max="4" width="14.140625" style="57" customWidth="1"/>
    <col min="5" max="5" width="14" style="57" customWidth="1"/>
    <col min="6" max="16384" width="11.42578125" style="57"/>
  </cols>
  <sheetData>
    <row r="1" spans="1:12" ht="15.75" x14ac:dyDescent="0.25">
      <c r="A1" s="100" t="s">
        <v>38</v>
      </c>
      <c r="B1" s="100"/>
      <c r="C1" s="100"/>
      <c r="D1" s="100"/>
      <c r="E1" s="100"/>
    </row>
    <row r="2" spans="1:12" x14ac:dyDescent="0.25">
      <c r="A2" s="101" t="s">
        <v>0</v>
      </c>
      <c r="B2" s="101"/>
      <c r="C2" s="101"/>
      <c r="D2" s="101"/>
      <c r="E2" s="101"/>
    </row>
    <row r="3" spans="1:12" x14ac:dyDescent="0.25">
      <c r="A3" s="102"/>
      <c r="B3" s="102"/>
      <c r="C3" s="102"/>
      <c r="D3" s="102"/>
      <c r="E3" s="102"/>
    </row>
    <row r="4" spans="1:12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2" x14ac:dyDescent="0.25">
      <c r="A5" s="48" t="s">
        <v>4</v>
      </c>
      <c r="B5" s="38"/>
      <c r="C5" s="38"/>
      <c r="D5" s="105" t="s">
        <v>5</v>
      </c>
      <c r="E5" s="47"/>
    </row>
    <row r="6" spans="1:12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2" x14ac:dyDescent="0.25">
      <c r="A7" s="36" t="s">
        <v>9</v>
      </c>
      <c r="B7" s="88">
        <f>SUM(B8:B11)</f>
        <v>4956915.4628999997</v>
      </c>
      <c r="C7" s="88">
        <f>SUM(C8:C11)</f>
        <v>250329.79439999998</v>
      </c>
      <c r="D7" s="88">
        <f>SUM(D8:D11)</f>
        <v>5897154.1706676399</v>
      </c>
      <c r="E7" s="89">
        <f>SUM(E8:E11)</f>
        <v>93.364769013621896</v>
      </c>
      <c r="H7" s="22"/>
      <c r="I7" s="22"/>
    </row>
    <row r="8" spans="1:12" x14ac:dyDescent="0.25">
      <c r="A8" s="192" t="s">
        <v>11</v>
      </c>
      <c r="B8" s="170">
        <v>3865601.9758299999</v>
      </c>
      <c r="C8" s="170">
        <v>248089.36418999999</v>
      </c>
      <c r="D8" s="170">
        <v>4797425.6277276399</v>
      </c>
      <c r="E8" s="135">
        <v>75.927629001415696</v>
      </c>
      <c r="G8" s="84"/>
      <c r="H8" s="22"/>
      <c r="I8" s="22"/>
      <c r="K8" s="85"/>
    </row>
    <row r="9" spans="1:12" x14ac:dyDescent="0.25">
      <c r="A9" s="192" t="s">
        <v>10</v>
      </c>
      <c r="B9" s="170">
        <v>926491.16899999999</v>
      </c>
      <c r="C9" s="170"/>
      <c r="D9" s="170">
        <v>926491.16899999999</v>
      </c>
      <c r="E9" s="135">
        <v>14.690326106351801</v>
      </c>
      <c r="G9" s="84"/>
      <c r="H9" s="22"/>
      <c r="I9" s="22"/>
      <c r="K9" s="85"/>
    </row>
    <row r="10" spans="1:12" x14ac:dyDescent="0.25">
      <c r="A10" s="192" t="s">
        <v>12</v>
      </c>
      <c r="B10" s="170">
        <v>164821.31807000001</v>
      </c>
      <c r="C10" s="170">
        <v>2240.43021</v>
      </c>
      <c r="D10" s="170">
        <v>173236.37393999999</v>
      </c>
      <c r="E10" s="135">
        <v>2.7468139058543999</v>
      </c>
      <c r="G10" s="84"/>
      <c r="H10" s="22"/>
      <c r="I10" s="22"/>
      <c r="K10" s="85"/>
      <c r="L10" s="85"/>
    </row>
    <row r="11" spans="1:12" x14ac:dyDescent="0.25">
      <c r="A11" s="192" t="s">
        <v>13</v>
      </c>
      <c r="B11" s="170">
        <v>1</v>
      </c>
      <c r="C11" s="170"/>
      <c r="D11" s="170">
        <v>1</v>
      </c>
      <c r="E11" s="150">
        <v>0</v>
      </c>
      <c r="G11" s="84"/>
      <c r="H11" s="22"/>
      <c r="I11" s="22"/>
    </row>
    <row r="12" spans="1:12" x14ac:dyDescent="0.25">
      <c r="A12" s="192"/>
      <c r="B12" s="193"/>
      <c r="C12" s="193"/>
      <c r="D12" s="193"/>
      <c r="E12" s="135"/>
      <c r="H12" s="22"/>
      <c r="I12" s="22"/>
    </row>
    <row r="13" spans="1:12" x14ac:dyDescent="0.25">
      <c r="A13" s="90" t="s">
        <v>14</v>
      </c>
      <c r="B13" s="88">
        <f>+B15</f>
        <v>419058.61895000003</v>
      </c>
      <c r="C13" s="88">
        <f>+C15</f>
        <v>1611.027</v>
      </c>
      <c r="D13" s="88">
        <f>+D15</f>
        <v>425109.63636200002</v>
      </c>
      <c r="E13" s="89">
        <f>+E15</f>
        <v>6.6352309863781151</v>
      </c>
      <c r="H13" s="22"/>
      <c r="I13" s="22"/>
    </row>
    <row r="14" spans="1:12" x14ac:dyDescent="0.25">
      <c r="A14" s="31"/>
      <c r="B14" s="29"/>
      <c r="C14" s="29"/>
      <c r="D14" s="29"/>
      <c r="E14" s="43"/>
      <c r="H14" s="22"/>
      <c r="I14" s="22"/>
    </row>
    <row r="15" spans="1:12" ht="16.5" x14ac:dyDescent="0.35">
      <c r="A15" s="91" t="s">
        <v>15</v>
      </c>
      <c r="B15" s="92">
        <f>SUM(B16:B23)</f>
        <v>419058.61895000003</v>
      </c>
      <c r="C15" s="92">
        <f>SUM(C16:C23)</f>
        <v>1611.027</v>
      </c>
      <c r="D15" s="92">
        <f>SUM(D16:D23)</f>
        <v>425109.63636200002</v>
      </c>
      <c r="E15" s="54">
        <f>SUM(E16:E23)</f>
        <v>6.6352309863781151</v>
      </c>
      <c r="H15" s="22"/>
      <c r="I15" s="22"/>
    </row>
    <row r="16" spans="1:12" x14ac:dyDescent="0.25">
      <c r="A16" s="31" t="s">
        <v>19</v>
      </c>
      <c r="B16" s="177">
        <v>172236.06159999999</v>
      </c>
      <c r="C16" s="177"/>
      <c r="D16" s="177">
        <v>172236.06159999999</v>
      </c>
      <c r="E16" s="151">
        <v>2.6866576292677102</v>
      </c>
      <c r="G16" s="84"/>
      <c r="H16" s="22"/>
      <c r="I16" s="22"/>
      <c r="K16" s="85"/>
    </row>
    <row r="17" spans="1:12" x14ac:dyDescent="0.25">
      <c r="A17" s="31" t="s">
        <v>16</v>
      </c>
      <c r="B17" s="177">
        <v>88471.40916000001</v>
      </c>
      <c r="C17" s="177"/>
      <c r="D17" s="177">
        <v>88471.40916000001</v>
      </c>
      <c r="E17" s="151">
        <v>1.3811767718577599</v>
      </c>
      <c r="H17" s="22"/>
      <c r="I17" s="22"/>
    </row>
    <row r="18" spans="1:12" x14ac:dyDescent="0.25">
      <c r="A18" s="31" t="s">
        <v>18</v>
      </c>
      <c r="B18" s="177">
        <v>76754.148709999994</v>
      </c>
      <c r="C18" s="177"/>
      <c r="D18" s="177">
        <v>76754.148709999994</v>
      </c>
      <c r="E18" s="151">
        <v>1.1983974492100802</v>
      </c>
      <c r="G18" s="84"/>
      <c r="H18" s="22"/>
      <c r="I18" s="22"/>
      <c r="K18" s="85"/>
    </row>
    <row r="19" spans="1:12" x14ac:dyDescent="0.25">
      <c r="A19" s="31" t="s">
        <v>26</v>
      </c>
      <c r="B19" s="177">
        <v>52462.476999999999</v>
      </c>
      <c r="C19" s="177"/>
      <c r="D19" s="177">
        <v>52462.476999999999</v>
      </c>
      <c r="E19" s="151">
        <v>0.82118389626823807</v>
      </c>
      <c r="H19" s="22"/>
      <c r="I19" s="22"/>
    </row>
    <row r="20" spans="1:12" x14ac:dyDescent="0.25">
      <c r="A20" s="31" t="s">
        <v>23</v>
      </c>
      <c r="B20" s="177">
        <v>20901.956399999999</v>
      </c>
      <c r="C20" s="177"/>
      <c r="D20" s="177">
        <v>20901.956399999999</v>
      </c>
      <c r="E20" s="151">
        <v>0.32486590348567901</v>
      </c>
      <c r="H20" s="22"/>
      <c r="I20" s="22"/>
      <c r="K20" s="85"/>
    </row>
    <row r="21" spans="1:12" x14ac:dyDescent="0.25">
      <c r="A21" s="31" t="s">
        <v>22</v>
      </c>
      <c r="B21" s="177">
        <v>7602.0510800000002</v>
      </c>
      <c r="C21" s="177"/>
      <c r="D21" s="177">
        <v>7602.0510800000002</v>
      </c>
      <c r="E21" s="151">
        <v>0.117600542812191</v>
      </c>
      <c r="G21" s="84"/>
      <c r="H21" s="22"/>
      <c r="I21" s="22"/>
      <c r="K21" s="85"/>
    </row>
    <row r="22" spans="1:12" x14ac:dyDescent="0.25">
      <c r="A22" s="52" t="s">
        <v>27</v>
      </c>
      <c r="B22" s="177"/>
      <c r="C22" s="177">
        <v>1611.027</v>
      </c>
      <c r="D22" s="177">
        <v>6051.0174120000001</v>
      </c>
      <c r="E22" s="151">
        <v>9.5409242327447491E-2</v>
      </c>
      <c r="G22" s="84"/>
      <c r="H22" s="22"/>
      <c r="I22" s="22"/>
      <c r="K22" s="85"/>
    </row>
    <row r="23" spans="1:12" x14ac:dyDescent="0.25">
      <c r="A23" s="31" t="s">
        <v>17</v>
      </c>
      <c r="B23" s="177">
        <v>630.51499999999999</v>
      </c>
      <c r="C23" s="177"/>
      <c r="D23" s="177">
        <v>630.51499999999999</v>
      </c>
      <c r="E23" s="151">
        <v>9.9395511490095109E-3</v>
      </c>
      <c r="G23" s="84"/>
      <c r="H23" s="22"/>
      <c r="I23" s="22"/>
      <c r="K23" s="85"/>
    </row>
    <row r="24" spans="1:12" x14ac:dyDescent="0.25">
      <c r="A24" s="31"/>
      <c r="B24" s="194"/>
      <c r="C24" s="195"/>
      <c r="D24" s="196"/>
      <c r="E24" s="152"/>
      <c r="G24" s="84"/>
      <c r="H24" s="22"/>
      <c r="I24" s="22"/>
      <c r="K24" s="85"/>
    </row>
    <row r="25" spans="1:12" x14ac:dyDescent="0.25">
      <c r="A25" s="50" t="s">
        <v>3</v>
      </c>
      <c r="B25" s="56">
        <f>+B13+B7</f>
        <v>5375974.0818499997</v>
      </c>
      <c r="C25" s="56">
        <f>+C13+C7</f>
        <v>251940.82139999999</v>
      </c>
      <c r="D25" s="56">
        <f>+D13+D7</f>
        <v>6322263.8070296403</v>
      </c>
      <c r="E25" s="25">
        <f>+E13+E7</f>
        <v>100.00000000000001</v>
      </c>
      <c r="G25" s="84"/>
      <c r="H25" s="22"/>
      <c r="K25" s="85"/>
    </row>
    <row r="26" spans="1:12" x14ac:dyDescent="0.25">
      <c r="A26" s="41" t="s">
        <v>20</v>
      </c>
      <c r="B26" s="191" t="str">
        <f>+"S/ "&amp;3.756</f>
        <v>S/ 3.756</v>
      </c>
      <c r="C26" s="39"/>
      <c r="D26" s="39"/>
      <c r="E26" s="49"/>
      <c r="G26" s="84"/>
      <c r="H26" s="22"/>
      <c r="I26" s="22"/>
      <c r="K26" s="85"/>
    </row>
    <row r="27" spans="1:12" x14ac:dyDescent="0.25">
      <c r="A27" s="27"/>
      <c r="B27" s="27"/>
      <c r="C27" s="27"/>
      <c r="D27" s="27"/>
      <c r="E27" s="27"/>
      <c r="G27" s="84"/>
      <c r="H27" s="22"/>
      <c r="I27" s="22"/>
      <c r="K27" s="85"/>
    </row>
    <row r="28" spans="1:12" x14ac:dyDescent="0.25">
      <c r="A28" s="94" t="s">
        <v>21</v>
      </c>
      <c r="B28" s="95">
        <f>+B25/D25</f>
        <v>0.85032422656462492</v>
      </c>
      <c r="C28" s="95">
        <f>1-B28</f>
        <v>0.14967577343537508</v>
      </c>
      <c r="D28" s="27"/>
      <c r="E28" s="27"/>
      <c r="G28" s="84"/>
      <c r="H28" s="22"/>
      <c r="I28" s="22"/>
      <c r="K28" s="85"/>
    </row>
    <row r="29" spans="1:12" x14ac:dyDescent="0.25">
      <c r="A29" s="7"/>
      <c r="B29" s="10"/>
      <c r="C29" s="8"/>
      <c r="D29" s="8"/>
      <c r="E29" s="9"/>
      <c r="G29" s="84"/>
      <c r="H29" s="22"/>
      <c r="I29" s="22"/>
      <c r="K29" s="85"/>
    </row>
    <row r="30" spans="1:12" x14ac:dyDescent="0.25">
      <c r="A30" s="75"/>
      <c r="B30" s="10"/>
      <c r="C30" s="10"/>
      <c r="D30" s="10"/>
      <c r="E30" s="72"/>
      <c r="H30" s="22"/>
      <c r="I30" s="22"/>
    </row>
    <row r="31" spans="1:12" x14ac:dyDescent="0.25">
      <c r="A31" s="7"/>
      <c r="B31" s="76"/>
      <c r="C31" s="76"/>
      <c r="D31" s="76"/>
      <c r="E31" s="11"/>
      <c r="H31" s="22"/>
      <c r="I31" s="22"/>
    </row>
    <row r="32" spans="1:12" x14ac:dyDescent="0.25">
      <c r="A32" s="5"/>
      <c r="B32" s="4"/>
      <c r="C32" s="4"/>
      <c r="D32" s="4"/>
      <c r="E32" s="17"/>
      <c r="G32" s="84"/>
      <c r="H32" s="22"/>
      <c r="I32" s="22"/>
      <c r="L32" s="85"/>
    </row>
    <row r="33" spans="1:12" x14ac:dyDescent="0.25">
      <c r="A33" s="18"/>
      <c r="B33" s="19"/>
      <c r="C33" s="1"/>
      <c r="D33" s="1"/>
      <c r="E33" s="20"/>
      <c r="G33" s="84"/>
      <c r="H33" s="22"/>
      <c r="I33" s="22"/>
      <c r="L33" s="85"/>
    </row>
    <row r="35" spans="1:12" x14ac:dyDescent="0.25">
      <c r="A35" s="118"/>
      <c r="B35" s="119"/>
      <c r="C35" s="119"/>
      <c r="D35" s="22"/>
      <c r="E35" s="22"/>
    </row>
    <row r="36" spans="1:12" x14ac:dyDescent="0.25">
      <c r="A36" s="5"/>
      <c r="B36" s="4"/>
      <c r="C36" s="4"/>
      <c r="D36" s="4"/>
      <c r="E36" s="83"/>
      <c r="G36" s="84"/>
      <c r="H36" s="86"/>
      <c r="I36" s="22"/>
      <c r="K36" s="85"/>
      <c r="L36" s="85"/>
    </row>
    <row r="37" spans="1:12" x14ac:dyDescent="0.25">
      <c r="A37" s="18"/>
      <c r="B37" s="19"/>
      <c r="C37" s="1"/>
      <c r="D37" s="1"/>
      <c r="E37" s="20"/>
    </row>
    <row r="38" spans="1:12" x14ac:dyDescent="0.25">
      <c r="A38" s="18"/>
      <c r="B38" s="19"/>
      <c r="C38" s="1"/>
      <c r="D38" s="1"/>
      <c r="E38" s="20"/>
    </row>
    <row r="39" spans="1:12" x14ac:dyDescent="0.25">
      <c r="B39" s="81"/>
      <c r="C39" s="81"/>
      <c r="D39" s="22"/>
      <c r="E39" s="87"/>
    </row>
    <row r="40" spans="1:12" x14ac:dyDescent="0.25">
      <c r="B40" s="21"/>
      <c r="C40" s="21"/>
      <c r="D40" s="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sqref="A1:E28"/>
    </sheetView>
  </sheetViews>
  <sheetFormatPr baseColWidth="10" defaultRowHeight="15" x14ac:dyDescent="0.25"/>
  <cols>
    <col min="1" max="1" width="40.5703125" style="57" customWidth="1"/>
    <col min="2" max="2" width="19.42578125" style="57" customWidth="1"/>
    <col min="3" max="3" width="16.7109375" style="57" customWidth="1"/>
    <col min="4" max="16384" width="11.42578125" style="57"/>
  </cols>
  <sheetData>
    <row r="1" spans="1:12" ht="15.75" x14ac:dyDescent="0.25">
      <c r="A1" s="100" t="s">
        <v>37</v>
      </c>
      <c r="B1" s="100"/>
      <c r="C1" s="100"/>
      <c r="D1" s="100"/>
      <c r="E1" s="100"/>
    </row>
    <row r="2" spans="1:12" x14ac:dyDescent="0.25">
      <c r="A2" s="101" t="s">
        <v>0</v>
      </c>
      <c r="B2" s="101"/>
      <c r="C2" s="101"/>
      <c r="D2" s="101"/>
      <c r="E2" s="101"/>
    </row>
    <row r="3" spans="1:12" x14ac:dyDescent="0.25">
      <c r="A3" s="102"/>
      <c r="B3" s="102"/>
      <c r="C3" s="102"/>
      <c r="D3" s="102"/>
      <c r="E3" s="102"/>
    </row>
    <row r="4" spans="1:12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2" x14ac:dyDescent="0.25">
      <c r="A5" s="48" t="s">
        <v>4</v>
      </c>
      <c r="B5" s="38"/>
      <c r="C5" s="38"/>
      <c r="D5" s="105" t="s">
        <v>5</v>
      </c>
      <c r="E5" s="47"/>
    </row>
    <row r="6" spans="1:12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2" x14ac:dyDescent="0.25">
      <c r="A7" s="36" t="s">
        <v>9</v>
      </c>
      <c r="B7" s="88">
        <f>SUM(B8:B11)</f>
        <v>4969762.4624800002</v>
      </c>
      <c r="C7" s="88">
        <f>SUM(C8:C11)</f>
        <v>250241.34524000002</v>
      </c>
      <c r="D7" s="88">
        <f>SUM(D8:D11)</f>
        <v>5895154.9571775189</v>
      </c>
      <c r="E7" s="89">
        <f>SUM(E8:E11)</f>
        <v>93.384868295299484</v>
      </c>
      <c r="H7" s="22"/>
      <c r="I7" s="22"/>
    </row>
    <row r="8" spans="1:12" x14ac:dyDescent="0.25">
      <c r="A8" s="31" t="s">
        <v>11</v>
      </c>
      <c r="B8" s="32">
        <v>3558950.5751999998</v>
      </c>
      <c r="C8" s="32">
        <v>249521.57298000003</v>
      </c>
      <c r="D8" s="32">
        <v>4481681.3520800397</v>
      </c>
      <c r="E8" s="34">
        <v>70.994100383389011</v>
      </c>
      <c r="H8" s="22"/>
      <c r="I8" s="22"/>
      <c r="K8" s="82"/>
      <c r="L8" s="82"/>
    </row>
    <row r="9" spans="1:12" x14ac:dyDescent="0.25">
      <c r="A9" s="31" t="s">
        <v>10</v>
      </c>
      <c r="B9" s="32">
        <v>1223189.7250000001</v>
      </c>
      <c r="C9" s="32"/>
      <c r="D9" s="32">
        <v>1223189.7250000001</v>
      </c>
      <c r="E9" s="34">
        <v>19.37649004971675</v>
      </c>
      <c r="H9" s="22"/>
      <c r="I9" s="22"/>
      <c r="K9" s="82"/>
      <c r="L9" s="82"/>
    </row>
    <row r="10" spans="1:12" x14ac:dyDescent="0.25">
      <c r="A10" s="31" t="s">
        <v>12</v>
      </c>
      <c r="B10" s="32">
        <v>187621.16227999999</v>
      </c>
      <c r="C10" s="32">
        <v>719.77225999999996</v>
      </c>
      <c r="D10" s="32">
        <v>190282.88009748</v>
      </c>
      <c r="E10" s="34">
        <v>3.0142620212414446</v>
      </c>
      <c r="H10" s="22"/>
      <c r="I10" s="22"/>
      <c r="K10" s="82"/>
      <c r="L10" s="82"/>
    </row>
    <row r="11" spans="1:12" x14ac:dyDescent="0.25">
      <c r="A11" s="31" t="s">
        <v>13</v>
      </c>
      <c r="B11" s="32">
        <v>1</v>
      </c>
      <c r="C11" s="32"/>
      <c r="D11" s="32">
        <v>1</v>
      </c>
      <c r="E11" s="53">
        <v>1.5840952269049474E-5</v>
      </c>
      <c r="H11" s="22"/>
      <c r="I11" s="22"/>
      <c r="K11" s="82"/>
      <c r="L11" s="82"/>
    </row>
    <row r="12" spans="1:12" x14ac:dyDescent="0.25">
      <c r="A12" s="31"/>
      <c r="B12" s="29"/>
      <c r="C12" s="29"/>
      <c r="D12" s="29"/>
      <c r="E12" s="40"/>
      <c r="H12" s="22"/>
      <c r="I12" s="22"/>
    </row>
    <row r="13" spans="1:12" x14ac:dyDescent="0.25">
      <c r="A13" s="90" t="s">
        <v>14</v>
      </c>
      <c r="B13" s="88">
        <f>+B15</f>
        <v>411590.07178000006</v>
      </c>
      <c r="C13" s="88">
        <f>+C15</f>
        <v>1624.3305</v>
      </c>
      <c r="D13" s="88">
        <f>+D15</f>
        <v>417596.84596900007</v>
      </c>
      <c r="E13" s="89">
        <f>+E15</f>
        <v>6.6151317047005342</v>
      </c>
      <c r="H13" s="22"/>
      <c r="I13" s="22"/>
    </row>
    <row r="14" spans="1:12" x14ac:dyDescent="0.25">
      <c r="A14" s="31"/>
      <c r="B14" s="29"/>
      <c r="C14" s="29"/>
      <c r="D14" s="29"/>
      <c r="E14" s="43"/>
      <c r="H14" s="22"/>
      <c r="I14" s="22"/>
    </row>
    <row r="15" spans="1:12" ht="16.5" x14ac:dyDescent="0.35">
      <c r="A15" s="91" t="s">
        <v>15</v>
      </c>
      <c r="B15" s="92">
        <f>SUM(B16:B23)</f>
        <v>411590.07178000006</v>
      </c>
      <c r="C15" s="92">
        <f>SUM(C16:C23)</f>
        <v>1624.3305</v>
      </c>
      <c r="D15" s="92">
        <f>SUM(D16:D23)</f>
        <v>417596.84596900007</v>
      </c>
      <c r="E15" s="54">
        <f>SUM(E16:E23)</f>
        <v>6.6151317047005342</v>
      </c>
      <c r="H15" s="22"/>
      <c r="I15" s="22"/>
    </row>
    <row r="16" spans="1:12" x14ac:dyDescent="0.25">
      <c r="A16" s="31" t="s">
        <v>19</v>
      </c>
      <c r="B16" s="33">
        <v>166650.26149999999</v>
      </c>
      <c r="C16" s="33"/>
      <c r="D16" s="33">
        <v>166650.26149999999</v>
      </c>
      <c r="E16" s="46">
        <v>2.639898838046113</v>
      </c>
      <c r="H16" s="22"/>
      <c r="I16" s="22"/>
      <c r="K16" s="82"/>
      <c r="L16" s="82"/>
    </row>
    <row r="17" spans="1:12" x14ac:dyDescent="0.25">
      <c r="A17" s="31" t="s">
        <v>16</v>
      </c>
      <c r="B17" s="33">
        <v>88283.337510000012</v>
      </c>
      <c r="C17" s="33"/>
      <c r="D17" s="33">
        <v>88283.337510000012</v>
      </c>
      <c r="E17" s="46">
        <v>1.3984921356482951</v>
      </c>
      <c r="H17" s="22"/>
      <c r="I17" s="22"/>
    </row>
    <row r="18" spans="1:12" x14ac:dyDescent="0.25">
      <c r="A18" s="31" t="s">
        <v>18</v>
      </c>
      <c r="B18" s="33">
        <v>75846.819109999997</v>
      </c>
      <c r="C18" s="33"/>
      <c r="D18" s="33">
        <v>75846.819109999997</v>
      </c>
      <c r="E18" s="46">
        <v>1.2014858412807394</v>
      </c>
      <c r="H18" s="22"/>
      <c r="I18" s="22"/>
      <c r="K18" s="82"/>
      <c r="L18" s="82"/>
    </row>
    <row r="19" spans="1:12" x14ac:dyDescent="0.25">
      <c r="A19" s="31" t="s">
        <v>26</v>
      </c>
      <c r="B19" s="33">
        <v>52204.876600000003</v>
      </c>
      <c r="C19" s="33"/>
      <c r="D19" s="33">
        <v>52204.876600000003</v>
      </c>
      <c r="E19" s="46">
        <v>0.82697495843221769</v>
      </c>
      <c r="H19" s="22"/>
      <c r="I19" s="22"/>
    </row>
    <row r="20" spans="1:12" x14ac:dyDescent="0.25">
      <c r="A20" s="31" t="s">
        <v>23</v>
      </c>
      <c r="B20" s="33">
        <v>20552.463600000003</v>
      </c>
      <c r="C20" s="33"/>
      <c r="D20" s="33">
        <v>20552.463600000003</v>
      </c>
      <c r="E20" s="46">
        <v>0.32557059489897677</v>
      </c>
      <c r="H20" s="22"/>
      <c r="I20" s="22"/>
    </row>
    <row r="21" spans="1:12" x14ac:dyDescent="0.25">
      <c r="A21" s="31" t="s">
        <v>22</v>
      </c>
      <c r="B21" s="33">
        <v>7420.7434599999997</v>
      </c>
      <c r="C21" s="33"/>
      <c r="D21" s="33">
        <v>7420.7434599999997</v>
      </c>
      <c r="E21" s="46">
        <v>0.11755164295072103</v>
      </c>
      <c r="H21" s="22"/>
      <c r="I21" s="22"/>
      <c r="K21" s="82"/>
      <c r="L21" s="82"/>
    </row>
    <row r="22" spans="1:12" x14ac:dyDescent="0.25">
      <c r="A22" s="52" t="s">
        <v>27</v>
      </c>
      <c r="B22" s="33"/>
      <c r="C22" s="33">
        <v>1624.3305</v>
      </c>
      <c r="D22" s="33">
        <v>6006.7741889999998</v>
      </c>
      <c r="E22" s="46">
        <v>9.5153023218907354E-2</v>
      </c>
      <c r="H22" s="22"/>
      <c r="I22" s="22"/>
      <c r="K22" s="82"/>
      <c r="L22" s="82"/>
    </row>
    <row r="23" spans="1:12" x14ac:dyDescent="0.25">
      <c r="A23" s="31" t="s">
        <v>17</v>
      </c>
      <c r="B23" s="33">
        <v>631.57000000000005</v>
      </c>
      <c r="C23" s="33"/>
      <c r="D23" s="33">
        <v>631.57000000000005</v>
      </c>
      <c r="E23" s="46">
        <v>1.0004670224563576E-2</v>
      </c>
      <c r="H23" s="22"/>
      <c r="I23" s="22"/>
      <c r="K23" s="82"/>
      <c r="L23" s="82"/>
    </row>
    <row r="24" spans="1:12" x14ac:dyDescent="0.25">
      <c r="A24" s="31"/>
      <c r="B24" s="30"/>
      <c r="C24" s="30"/>
      <c r="D24" s="30"/>
      <c r="E24" s="37"/>
      <c r="H24" s="22"/>
      <c r="I24" s="22"/>
      <c r="K24" s="82"/>
      <c r="L24" s="82"/>
    </row>
    <row r="25" spans="1:12" x14ac:dyDescent="0.25">
      <c r="A25" s="50" t="s">
        <v>3</v>
      </c>
      <c r="B25" s="96">
        <f>+B7+B13</f>
        <v>5381352.5342600001</v>
      </c>
      <c r="C25" s="96">
        <f>+C7+C13</f>
        <v>251865.67574000004</v>
      </c>
      <c r="D25" s="96">
        <f>+D7+D13</f>
        <v>6312751.8031465188</v>
      </c>
      <c r="E25" s="25">
        <f>+E7+E13</f>
        <v>100.00000000000001</v>
      </c>
      <c r="H25" s="22"/>
      <c r="I25" s="22"/>
      <c r="K25" s="82"/>
      <c r="L25" s="82"/>
    </row>
    <row r="26" spans="1:12" x14ac:dyDescent="0.25">
      <c r="A26" s="41" t="s">
        <v>20</v>
      </c>
      <c r="B26" s="191" t="str">
        <f>+"S/ "&amp;3.698</f>
        <v>S/ 3.698</v>
      </c>
      <c r="C26" s="39"/>
      <c r="D26" s="39"/>
      <c r="E26" s="49"/>
      <c r="H26" s="22"/>
      <c r="I26" s="22"/>
      <c r="K26" s="82"/>
      <c r="L26" s="82"/>
    </row>
    <row r="27" spans="1:12" x14ac:dyDescent="0.25">
      <c r="A27" s="27"/>
      <c r="B27" s="27"/>
      <c r="C27" s="27"/>
      <c r="D27" s="27"/>
      <c r="E27" s="27"/>
      <c r="H27" s="22"/>
      <c r="I27" s="22"/>
      <c r="K27" s="82"/>
      <c r="L27" s="82"/>
    </row>
    <row r="28" spans="1:12" x14ac:dyDescent="0.25">
      <c r="A28" s="94" t="s">
        <v>21</v>
      </c>
      <c r="B28" s="95">
        <f>+B25/D25</f>
        <v>0.85245748638141083</v>
      </c>
      <c r="C28" s="95">
        <f>1-B28</f>
        <v>0.14754251361858917</v>
      </c>
      <c r="D28" s="27"/>
      <c r="E28" s="27"/>
      <c r="H28" s="22"/>
      <c r="I28" s="22"/>
      <c r="K28" s="82"/>
      <c r="L28" s="82"/>
    </row>
    <row r="29" spans="1:12" x14ac:dyDescent="0.25">
      <c r="A29" s="7"/>
      <c r="B29" s="76"/>
      <c r="C29" s="76"/>
      <c r="D29" s="76"/>
      <c r="E29" s="11"/>
      <c r="H29" s="22"/>
      <c r="I29" s="22"/>
      <c r="K29" s="82"/>
      <c r="L29" s="82"/>
    </row>
    <row r="30" spans="1:12" x14ac:dyDescent="0.25">
      <c r="A30" s="5"/>
      <c r="B30" s="4"/>
      <c r="C30" s="4"/>
      <c r="D30" s="4"/>
      <c r="E30" s="83"/>
      <c r="H30" s="22"/>
      <c r="I30" s="22"/>
    </row>
    <row r="31" spans="1:12" x14ac:dyDescent="0.25">
      <c r="A31" s="18"/>
      <c r="B31" s="19"/>
      <c r="C31" s="1"/>
      <c r="D31" s="1"/>
      <c r="E31" s="20"/>
      <c r="H31" s="22"/>
      <c r="I31" s="22"/>
    </row>
    <row r="32" spans="1:12" x14ac:dyDescent="0.25">
      <c r="H32" s="22"/>
      <c r="I32" s="22"/>
      <c r="K32" s="82"/>
      <c r="L32" s="82"/>
    </row>
    <row r="33" spans="1:12" x14ac:dyDescent="0.25">
      <c r="A33" s="118"/>
      <c r="B33" s="119"/>
      <c r="C33" s="119"/>
      <c r="H33" s="22"/>
      <c r="I33" s="22"/>
      <c r="K33" s="82"/>
      <c r="L33" s="82"/>
    </row>
    <row r="34" spans="1:12" x14ac:dyDescent="0.25">
      <c r="A34" s="75"/>
      <c r="B34" s="10"/>
      <c r="C34" s="10"/>
      <c r="D34" s="10"/>
      <c r="E34" s="72"/>
      <c r="H34" s="22"/>
      <c r="I34" s="22"/>
    </row>
    <row r="35" spans="1:12" x14ac:dyDescent="0.25">
      <c r="A35" s="7"/>
      <c r="B35" s="76"/>
      <c r="C35" s="76"/>
      <c r="D35" s="76"/>
      <c r="E35" s="11"/>
      <c r="H35" s="22"/>
      <c r="I35" s="22"/>
    </row>
    <row r="36" spans="1:12" x14ac:dyDescent="0.25">
      <c r="A36" s="5"/>
      <c r="B36" s="4"/>
      <c r="C36" s="4"/>
      <c r="D36" s="4"/>
      <c r="E36" s="83"/>
      <c r="H36" s="22"/>
      <c r="I36" s="22"/>
      <c r="K36" s="82"/>
      <c r="L36" s="82"/>
    </row>
    <row r="37" spans="1:12" x14ac:dyDescent="0.25">
      <c r="A37" s="18"/>
      <c r="B37" s="19"/>
      <c r="C37" s="1"/>
      <c r="D37" s="1"/>
      <c r="E37" s="20"/>
      <c r="K37" s="82"/>
    </row>
    <row r="39" spans="1:12" x14ac:dyDescent="0.25">
      <c r="B39" s="80"/>
      <c r="C39" s="81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tabSelected="1" workbookViewId="0">
      <selection sqref="A1:E28"/>
    </sheetView>
  </sheetViews>
  <sheetFormatPr baseColWidth="10" defaultRowHeight="15" x14ac:dyDescent="0.25"/>
  <cols>
    <col min="1" max="1" width="46.140625" style="57" customWidth="1"/>
    <col min="2" max="2" width="17.5703125" style="57" customWidth="1"/>
    <col min="3" max="3" width="18.140625" style="57" customWidth="1"/>
    <col min="4" max="16384" width="11.42578125" style="57"/>
  </cols>
  <sheetData>
    <row r="1" spans="1:5" ht="15.75" x14ac:dyDescent="0.25">
      <c r="A1" s="100" t="s">
        <v>40</v>
      </c>
      <c r="B1" s="100"/>
      <c r="C1" s="100"/>
      <c r="D1" s="100"/>
      <c r="E1" s="100"/>
    </row>
    <row r="2" spans="1:5" x14ac:dyDescent="0.25">
      <c r="A2" s="101" t="s">
        <v>0</v>
      </c>
      <c r="B2" s="101"/>
      <c r="C2" s="101"/>
      <c r="D2" s="101"/>
      <c r="E2" s="101"/>
    </row>
    <row r="3" spans="1:5" x14ac:dyDescent="0.25">
      <c r="A3" s="102"/>
      <c r="B3" s="102"/>
      <c r="C3" s="102"/>
      <c r="D3" s="102"/>
      <c r="E3" s="102"/>
    </row>
    <row r="4" spans="1:5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5" x14ac:dyDescent="0.25">
      <c r="A5" s="48" t="s">
        <v>4</v>
      </c>
      <c r="B5" s="38"/>
      <c r="C5" s="38"/>
      <c r="D5" s="105" t="s">
        <v>41</v>
      </c>
      <c r="E5" s="105" t="s">
        <v>42</v>
      </c>
    </row>
    <row r="6" spans="1:5" x14ac:dyDescent="0.25">
      <c r="A6" s="45"/>
      <c r="B6" s="35" t="s">
        <v>24</v>
      </c>
      <c r="C6" s="35" t="s">
        <v>25</v>
      </c>
      <c r="D6" s="106"/>
      <c r="E6" s="197"/>
    </row>
    <row r="7" spans="1:5" x14ac:dyDescent="0.25">
      <c r="A7" s="36" t="s">
        <v>9</v>
      </c>
      <c r="B7" s="88">
        <f>SUM(B8:B11)</f>
        <v>5113407.8387900004</v>
      </c>
      <c r="C7" s="88">
        <f>SUM(C8:C11)</f>
        <v>259858.58804</v>
      </c>
      <c r="D7" s="88">
        <f>SUM(D8:D11)</f>
        <v>6109705.66533536</v>
      </c>
      <c r="E7" s="89">
        <f>SUM(E8:E11)</f>
        <v>93.714848526071606</v>
      </c>
    </row>
    <row r="8" spans="1:5" x14ac:dyDescent="0.25">
      <c r="A8" s="31" t="s">
        <v>12</v>
      </c>
      <c r="B8" s="32">
        <v>2144294.6507000001</v>
      </c>
      <c r="C8" s="32">
        <v>160725.45457</v>
      </c>
      <c r="D8" s="32">
        <v>2760516.0435213801</v>
      </c>
      <c r="E8" s="34">
        <v>42.342685072407093</v>
      </c>
    </row>
    <row r="9" spans="1:5" x14ac:dyDescent="0.25">
      <c r="A9" s="31" t="s">
        <v>11</v>
      </c>
      <c r="B9" s="32">
        <v>1322992.09809</v>
      </c>
      <c r="C9" s="32">
        <v>99133.133470000001</v>
      </c>
      <c r="D9" s="32">
        <v>1703068.5318139801</v>
      </c>
      <c r="E9" s="34">
        <v>26.122831152735365</v>
      </c>
    </row>
    <row r="10" spans="1:5" x14ac:dyDescent="0.25">
      <c r="A10" s="31" t="s">
        <v>10</v>
      </c>
      <c r="B10" s="32">
        <v>1646120.09</v>
      </c>
      <c r="C10" s="32"/>
      <c r="D10" s="32">
        <v>1646120.09</v>
      </c>
      <c r="E10" s="34">
        <v>25.249316962244489</v>
      </c>
    </row>
    <row r="11" spans="1:5" x14ac:dyDescent="0.25">
      <c r="A11" s="31" t="s">
        <v>13</v>
      </c>
      <c r="B11" s="32">
        <v>1</v>
      </c>
      <c r="C11" s="32"/>
      <c r="D11" s="32">
        <v>1</v>
      </c>
      <c r="E11" s="53">
        <v>1.5338684653465647E-5</v>
      </c>
    </row>
    <row r="12" spans="1:5" x14ac:dyDescent="0.25">
      <c r="A12" s="31"/>
      <c r="B12" s="29"/>
      <c r="C12" s="29"/>
      <c r="D12" s="29"/>
      <c r="E12" s="40"/>
    </row>
    <row r="13" spans="1:5" x14ac:dyDescent="0.25">
      <c r="A13" s="90" t="s">
        <v>14</v>
      </c>
      <c r="B13" s="88">
        <f>+B15</f>
        <v>403760.91425999993</v>
      </c>
      <c r="C13" s="88">
        <f>+C15</f>
        <v>1564.2315000000001</v>
      </c>
      <c r="D13" s="88">
        <f>+D15</f>
        <v>409758.17783099995</v>
      </c>
      <c r="E13" s="89">
        <f>+E15</f>
        <v>6.2851514739284076</v>
      </c>
    </row>
    <row r="14" spans="1:5" x14ac:dyDescent="0.25">
      <c r="A14" s="31"/>
      <c r="B14" s="29"/>
      <c r="C14" s="29"/>
      <c r="D14" s="29"/>
      <c r="E14" s="43"/>
    </row>
    <row r="15" spans="1:5" ht="16.5" x14ac:dyDescent="0.35">
      <c r="A15" s="91" t="s">
        <v>15</v>
      </c>
      <c r="B15" s="92">
        <f>SUM(B16:B23)</f>
        <v>403760.91425999993</v>
      </c>
      <c r="C15" s="92">
        <f>SUM(C16:C23)</f>
        <v>1564.2315000000001</v>
      </c>
      <c r="D15" s="92">
        <f>SUM(D16:D23)</f>
        <v>409758.17783099995</v>
      </c>
      <c r="E15" s="54">
        <f>SUM(E16:E23)</f>
        <v>6.2851514739284076</v>
      </c>
    </row>
    <row r="16" spans="1:5" x14ac:dyDescent="0.25">
      <c r="A16" s="31" t="s">
        <v>19</v>
      </c>
      <c r="B16" s="33">
        <v>164223.19949999999</v>
      </c>
      <c r="C16" s="33"/>
      <c r="D16" s="33">
        <v>164223.19949999999</v>
      </c>
      <c r="E16" s="46">
        <v>2.518967869913677</v>
      </c>
    </row>
    <row r="17" spans="1:5" x14ac:dyDescent="0.25">
      <c r="A17" s="31" t="s">
        <v>16</v>
      </c>
      <c r="B17" s="33">
        <v>88046.318819999986</v>
      </c>
      <c r="C17" s="33"/>
      <c r="D17" s="33">
        <v>88046.318819999986</v>
      </c>
      <c r="E17" s="46">
        <v>1.3505147192784772</v>
      </c>
    </row>
    <row r="18" spans="1:5" x14ac:dyDescent="0.25">
      <c r="A18" s="31" t="s">
        <v>18</v>
      </c>
      <c r="B18" s="33">
        <v>73879.614759999997</v>
      </c>
      <c r="C18" s="33"/>
      <c r="D18" s="33">
        <v>73879.614759999997</v>
      </c>
      <c r="E18" s="46">
        <v>1.1332161131231659</v>
      </c>
    </row>
    <row r="19" spans="1:5" x14ac:dyDescent="0.25">
      <c r="A19" s="31" t="s">
        <v>26</v>
      </c>
      <c r="B19" s="33">
        <v>50079.123200000002</v>
      </c>
      <c r="C19" s="33"/>
      <c r="D19" s="33">
        <v>50079.123200000002</v>
      </c>
      <c r="E19" s="46">
        <v>0.7681478784868554</v>
      </c>
    </row>
    <row r="20" spans="1:5" x14ac:dyDescent="0.25">
      <c r="A20" s="31" t="s">
        <v>23</v>
      </c>
      <c r="B20" s="33">
        <v>19613.585800000001</v>
      </c>
      <c r="C20" s="33"/>
      <c r="D20" s="33">
        <v>19613.585800000001</v>
      </c>
      <c r="E20" s="46">
        <v>0.30084660750989173</v>
      </c>
    </row>
    <row r="21" spans="1:5" x14ac:dyDescent="0.25">
      <c r="A21" s="31" t="s">
        <v>22</v>
      </c>
      <c r="B21" s="33">
        <v>7419.7821800000002</v>
      </c>
      <c r="C21" s="33"/>
      <c r="D21" s="33">
        <v>7419.7821800000002</v>
      </c>
      <c r="E21" s="46">
        <v>0.11380969905642388</v>
      </c>
    </row>
    <row r="22" spans="1:5" x14ac:dyDescent="0.25">
      <c r="A22" s="52" t="s">
        <v>27</v>
      </c>
      <c r="B22" s="33"/>
      <c r="C22" s="33">
        <v>1564.2315000000001</v>
      </c>
      <c r="D22" s="33">
        <v>5997.2635710000004</v>
      </c>
      <c r="E22" s="46">
        <v>9.1990134699286283E-2</v>
      </c>
    </row>
    <row r="23" spans="1:5" x14ac:dyDescent="0.25">
      <c r="A23" s="31" t="s">
        <v>17</v>
      </c>
      <c r="B23" s="33">
        <v>499.29</v>
      </c>
      <c r="C23" s="33"/>
      <c r="D23" s="33">
        <v>499.29</v>
      </c>
      <c r="E23" s="46">
        <v>7.6584518606288617E-3</v>
      </c>
    </row>
    <row r="24" spans="1:5" x14ac:dyDescent="0.25">
      <c r="A24" s="31"/>
      <c r="B24" s="198"/>
      <c r="C24" s="198"/>
      <c r="D24" s="198"/>
      <c r="E24" s="199"/>
    </row>
    <row r="25" spans="1:5" x14ac:dyDescent="0.25">
      <c r="A25" s="50" t="s">
        <v>3</v>
      </c>
      <c r="B25" s="96">
        <f>+B7+B13</f>
        <v>5517168.7530500004</v>
      </c>
      <c r="C25" s="96">
        <f>+C7+C13</f>
        <v>261422.81954</v>
      </c>
      <c r="D25" s="96">
        <f>+D7+D13</f>
        <v>6519463.8431663597</v>
      </c>
      <c r="E25" s="25">
        <f>+E7+E13</f>
        <v>100.00000000000001</v>
      </c>
    </row>
    <row r="26" spans="1:5" x14ac:dyDescent="0.25">
      <c r="A26" s="41" t="s">
        <v>20</v>
      </c>
      <c r="B26" s="191" t="str">
        <f>+"S/ "&amp;3.834</f>
        <v>S/ 3.834</v>
      </c>
      <c r="C26" s="39"/>
      <c r="D26" s="39"/>
      <c r="E26" s="49"/>
    </row>
    <row r="27" spans="1:5" x14ac:dyDescent="0.25">
      <c r="A27" s="27"/>
      <c r="B27" s="27"/>
      <c r="C27" s="27"/>
      <c r="D27" s="27"/>
      <c r="E27" s="27"/>
    </row>
    <row r="28" spans="1:5" x14ac:dyDescent="0.25">
      <c r="A28" s="94" t="s">
        <v>21</v>
      </c>
      <c r="B28" s="95">
        <f>+B25/D25</f>
        <v>0.84626111682988236</v>
      </c>
      <c r="C28" s="95">
        <f>1-B28</f>
        <v>0.15373888317011764</v>
      </c>
      <c r="D28" s="55"/>
      <c r="E28" s="27"/>
    </row>
    <row r="29" spans="1:5" x14ac:dyDescent="0.25">
      <c r="A29" s="10"/>
      <c r="B29" s="10"/>
      <c r="C29" s="10"/>
      <c r="D29" s="10"/>
      <c r="E29" s="11"/>
    </row>
    <row r="30" spans="1:5" x14ac:dyDescent="0.25">
      <c r="A30" s="5"/>
      <c r="B30" s="4"/>
      <c r="C30" s="4"/>
      <c r="D30" s="4"/>
      <c r="E30" s="83"/>
    </row>
    <row r="31" spans="1:5" x14ac:dyDescent="0.25">
      <c r="A31" s="120"/>
      <c r="B31" s="19"/>
      <c r="C31" s="1"/>
      <c r="D31" s="1"/>
      <c r="E31" s="121"/>
    </row>
    <row r="32" spans="1:5" x14ac:dyDescent="0.25">
      <c r="A32" s="122"/>
      <c r="B32" s="122"/>
      <c r="C32" s="122"/>
      <c r="D32" s="122"/>
      <c r="E32" s="123"/>
    </row>
    <row r="33" spans="1:5" x14ac:dyDescent="0.25">
      <c r="A33" s="118"/>
      <c r="B33" s="119"/>
      <c r="C33" s="119"/>
      <c r="D33" s="122"/>
      <c r="E33" s="123"/>
    </row>
    <row r="34" spans="1:5" x14ac:dyDescent="0.25">
      <c r="A34" s="75"/>
      <c r="B34" s="10"/>
      <c r="C34" s="10"/>
      <c r="D34" s="10"/>
      <c r="E34" s="72"/>
    </row>
    <row r="35" spans="1:5" x14ac:dyDescent="0.25">
      <c r="A35" s="7"/>
      <c r="B35" s="76"/>
      <c r="C35" s="76"/>
      <c r="D35" s="76"/>
      <c r="E35" s="11"/>
    </row>
    <row r="36" spans="1:5" x14ac:dyDescent="0.25">
      <c r="A36" s="5"/>
      <c r="B36" s="4"/>
      <c r="C36" s="4"/>
      <c r="D36" s="4"/>
      <c r="E36" s="17"/>
    </row>
    <row r="37" spans="1:5" x14ac:dyDescent="0.25">
      <c r="A37" s="18"/>
      <c r="B37" s="19"/>
      <c r="C37" s="1"/>
      <c r="D37" s="1"/>
      <c r="E37" s="20"/>
    </row>
    <row r="38" spans="1:5" x14ac:dyDescent="0.25">
      <c r="B38" s="21"/>
      <c r="C38" s="21"/>
      <c r="D38" s="22"/>
      <c r="E38" s="22"/>
    </row>
    <row r="39" spans="1:5" x14ac:dyDescent="0.25">
      <c r="B39" s="80"/>
      <c r="C39" s="81"/>
    </row>
  </sheetData>
  <mergeCells count="6">
    <mergeCell ref="A1:E1"/>
    <mergeCell ref="A2:E2"/>
    <mergeCell ref="A3:E3"/>
    <mergeCell ref="D4:E4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9"/>
  <sheetViews>
    <sheetView workbookViewId="0">
      <selection sqref="A1:E28"/>
    </sheetView>
  </sheetViews>
  <sheetFormatPr baseColWidth="10" defaultRowHeight="15" x14ac:dyDescent="0.25"/>
  <cols>
    <col min="1" max="1" width="46" style="57" customWidth="1"/>
    <col min="2" max="2" width="16.85546875" style="57" customWidth="1"/>
    <col min="3" max="3" width="15.42578125" style="57" customWidth="1"/>
    <col min="4" max="16384" width="11.42578125" style="57"/>
  </cols>
  <sheetData>
    <row r="1" spans="1:5" ht="15.75" x14ac:dyDescent="0.25">
      <c r="A1" s="107" t="s">
        <v>36</v>
      </c>
      <c r="B1" s="107"/>
      <c r="C1" s="107"/>
      <c r="D1" s="107"/>
      <c r="E1" s="107"/>
    </row>
    <row r="2" spans="1:5" x14ac:dyDescent="0.25">
      <c r="A2" s="108" t="s">
        <v>0</v>
      </c>
      <c r="B2" s="108"/>
      <c r="C2" s="108"/>
      <c r="D2" s="108"/>
      <c r="E2" s="108"/>
    </row>
    <row r="3" spans="1:5" x14ac:dyDescent="0.25">
      <c r="A3" s="109"/>
      <c r="B3" s="109"/>
      <c r="C3" s="109"/>
      <c r="D3" s="109"/>
      <c r="E3" s="109"/>
    </row>
    <row r="4" spans="1:5" ht="30" x14ac:dyDescent="0.25">
      <c r="A4" s="58"/>
      <c r="B4" s="59" t="s">
        <v>1</v>
      </c>
      <c r="C4" s="60" t="s">
        <v>2</v>
      </c>
      <c r="D4" s="110" t="s">
        <v>3</v>
      </c>
      <c r="E4" s="111"/>
    </row>
    <row r="5" spans="1:5" x14ac:dyDescent="0.25">
      <c r="A5" s="61" t="s">
        <v>4</v>
      </c>
      <c r="B5" s="62"/>
      <c r="C5" s="62"/>
      <c r="D5" s="112" t="s">
        <v>5</v>
      </c>
      <c r="E5" s="187"/>
    </row>
    <row r="6" spans="1:5" x14ac:dyDescent="0.25">
      <c r="A6" s="63"/>
      <c r="B6" s="64" t="s">
        <v>6</v>
      </c>
      <c r="C6" s="64" t="s">
        <v>7</v>
      </c>
      <c r="D6" s="113"/>
      <c r="E6" s="64" t="s">
        <v>8</v>
      </c>
    </row>
    <row r="7" spans="1:5" x14ac:dyDescent="0.25">
      <c r="A7" s="36" t="s">
        <v>9</v>
      </c>
      <c r="B7" s="88">
        <f>SUM(B8:B11)</f>
        <v>5127402.0236</v>
      </c>
      <c r="C7" s="88">
        <f>SUM(C8:C11)</f>
        <v>259934.10113000002</v>
      </c>
      <c r="D7" s="88">
        <f>SUM(D8:D11)</f>
        <v>6089418.1318821311</v>
      </c>
      <c r="E7" s="89">
        <f>SUM(E8:E11)</f>
        <v>93.679218918982357</v>
      </c>
    </row>
    <row r="8" spans="1:5" x14ac:dyDescent="0.25">
      <c r="A8" s="30" t="s">
        <v>11</v>
      </c>
      <c r="B8" s="29">
        <v>3397725.9908400001</v>
      </c>
      <c r="C8" s="29">
        <v>259198.23611000003</v>
      </c>
      <c r="D8" s="29">
        <v>4357018.6626831107</v>
      </c>
      <c r="E8" s="40">
        <v>67.02809632969435</v>
      </c>
    </row>
    <row r="9" spans="1:5" x14ac:dyDescent="0.25">
      <c r="A9" s="30" t="s">
        <v>10</v>
      </c>
      <c r="B9" s="29">
        <v>1202662.31</v>
      </c>
      <c r="C9" s="29"/>
      <c r="D9" s="29">
        <v>1202662.31</v>
      </c>
      <c r="E9" s="40">
        <v>18.501680026573649</v>
      </c>
    </row>
    <row r="10" spans="1:5" x14ac:dyDescent="0.25">
      <c r="A10" s="30" t="s">
        <v>12</v>
      </c>
      <c r="B10" s="29">
        <v>527012.72276000003</v>
      </c>
      <c r="C10" s="29">
        <v>735.86502000000007</v>
      </c>
      <c r="D10" s="29">
        <v>529736.15919902001</v>
      </c>
      <c r="E10" s="40">
        <v>8.1494271787783443</v>
      </c>
    </row>
    <row r="11" spans="1:5" x14ac:dyDescent="0.25">
      <c r="A11" s="30" t="s">
        <v>13</v>
      </c>
      <c r="B11" s="29">
        <v>1</v>
      </c>
      <c r="C11" s="29"/>
      <c r="D11" s="29">
        <v>1</v>
      </c>
      <c r="E11" s="40">
        <v>1.538393601656449E-5</v>
      </c>
    </row>
    <row r="12" spans="1:5" x14ac:dyDescent="0.25">
      <c r="A12" s="30"/>
      <c r="B12" s="29"/>
      <c r="C12" s="29"/>
      <c r="D12" s="29"/>
      <c r="E12" s="188"/>
    </row>
    <row r="13" spans="1:5" x14ac:dyDescent="0.25">
      <c r="A13" s="90" t="s">
        <v>14</v>
      </c>
      <c r="B13" s="88">
        <f>+B15</f>
        <v>405042.89211999997</v>
      </c>
      <c r="C13" s="88">
        <f>+C15</f>
        <v>1574.175</v>
      </c>
      <c r="D13" s="88">
        <f>+D15</f>
        <v>410868.913795</v>
      </c>
      <c r="E13" s="89">
        <f>+E15</f>
        <v>6.3207810810176293</v>
      </c>
    </row>
    <row r="14" spans="1:5" x14ac:dyDescent="0.25">
      <c r="A14" s="30"/>
      <c r="B14" s="29"/>
      <c r="C14" s="189"/>
      <c r="D14" s="30"/>
      <c r="E14" s="188"/>
    </row>
    <row r="15" spans="1:5" ht="16.5" x14ac:dyDescent="0.35">
      <c r="A15" s="91" t="s">
        <v>15</v>
      </c>
      <c r="B15" s="92">
        <f>SUM(B16:B23)</f>
        <v>405042.89211999997</v>
      </c>
      <c r="C15" s="92">
        <f>SUM(C16:C23)</f>
        <v>1574.175</v>
      </c>
      <c r="D15" s="92">
        <f>SUM(D16:D23)</f>
        <v>410868.913795</v>
      </c>
      <c r="E15" s="54">
        <f>SUM(E16:E23)</f>
        <v>6.3207810810176293</v>
      </c>
    </row>
    <row r="16" spans="1:5" x14ac:dyDescent="0.25">
      <c r="A16" s="30" t="s">
        <v>19</v>
      </c>
      <c r="B16" s="30">
        <v>165058.9797</v>
      </c>
      <c r="C16" s="30"/>
      <c r="D16" s="30">
        <v>165058.9797</v>
      </c>
      <c r="E16" s="99">
        <v>2.5392567826642169</v>
      </c>
    </row>
    <row r="17" spans="1:5" x14ac:dyDescent="0.25">
      <c r="A17" s="30" t="s">
        <v>16</v>
      </c>
      <c r="B17" s="30">
        <v>88450.993780000004</v>
      </c>
      <c r="C17" s="30"/>
      <c r="D17" s="30">
        <v>88450.993780000004</v>
      </c>
      <c r="E17" s="99">
        <v>1.3607244289130638</v>
      </c>
    </row>
    <row r="18" spans="1:5" x14ac:dyDescent="0.25">
      <c r="A18" s="30" t="s">
        <v>18</v>
      </c>
      <c r="B18" s="30">
        <v>73484.043759999986</v>
      </c>
      <c r="C18" s="30"/>
      <c r="D18" s="30">
        <v>73484.043759999986</v>
      </c>
      <c r="E18" s="99">
        <v>1.1304738274422648</v>
      </c>
    </row>
    <row r="19" spans="1:5" x14ac:dyDescent="0.25">
      <c r="A19" s="30" t="s">
        <v>26</v>
      </c>
      <c r="B19" s="30">
        <v>50161.960799999993</v>
      </c>
      <c r="C19" s="30"/>
      <c r="D19" s="30">
        <v>50161.960799999993</v>
      </c>
      <c r="E19" s="99">
        <v>0.77168839541261602</v>
      </c>
    </row>
    <row r="20" spans="1:5" x14ac:dyDescent="0.25">
      <c r="A20" s="30" t="s">
        <v>23</v>
      </c>
      <c r="B20" s="30">
        <v>19927.167600000001</v>
      </c>
      <c r="C20" s="30"/>
      <c r="D20" s="30">
        <v>19927.167600000001</v>
      </c>
      <c r="E20" s="99">
        <v>0.30655827134975699</v>
      </c>
    </row>
    <row r="21" spans="1:5" x14ac:dyDescent="0.25">
      <c r="A21" s="30" t="s">
        <v>22</v>
      </c>
      <c r="B21" s="30">
        <v>7458.4114800000007</v>
      </c>
      <c r="C21" s="30"/>
      <c r="D21" s="30">
        <v>7458.4114800000007</v>
      </c>
      <c r="E21" s="99">
        <v>0.11473972499353007</v>
      </c>
    </row>
    <row r="22" spans="1:5" x14ac:dyDescent="0.25">
      <c r="A22" s="65" t="s">
        <v>27</v>
      </c>
      <c r="B22" s="30"/>
      <c r="C22" s="30">
        <v>1574.175</v>
      </c>
      <c r="D22" s="30">
        <v>5826.021675</v>
      </c>
      <c r="E22" s="99">
        <v>8.9627144679317872E-2</v>
      </c>
    </row>
    <row r="23" spans="1:5" x14ac:dyDescent="0.25">
      <c r="A23" s="30" t="s">
        <v>17</v>
      </c>
      <c r="B23" s="30">
        <v>501.33499999999998</v>
      </c>
      <c r="C23" s="30"/>
      <c r="D23" s="30">
        <v>501.33499999999998</v>
      </c>
      <c r="E23" s="99">
        <v>7.7125055628643581E-3</v>
      </c>
    </row>
    <row r="24" spans="1:5" x14ac:dyDescent="0.25">
      <c r="A24" s="30"/>
      <c r="B24" s="66"/>
      <c r="C24" s="67"/>
      <c r="D24" s="68"/>
      <c r="E24" s="190"/>
    </row>
    <row r="25" spans="1:5" x14ac:dyDescent="0.25">
      <c r="A25" s="141" t="s">
        <v>3</v>
      </c>
      <c r="B25" s="96">
        <f>+B7+B13</f>
        <v>5532444.9157199999</v>
      </c>
      <c r="C25" s="96">
        <f>+C7+C13</f>
        <v>261508.27613000001</v>
      </c>
      <c r="D25" s="96">
        <f>+D7+D13</f>
        <v>6500287.045677131</v>
      </c>
      <c r="E25" s="25">
        <f>+E7+E13</f>
        <v>99.999999999999986</v>
      </c>
    </row>
    <row r="26" spans="1:5" x14ac:dyDescent="0.25">
      <c r="A26" s="69" t="s">
        <v>20</v>
      </c>
      <c r="B26" s="148" t="str">
        <f>+"S/ "&amp;3.701</f>
        <v>S/ 3.701</v>
      </c>
      <c r="C26" s="39"/>
      <c r="D26" s="39"/>
      <c r="E26" s="39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94" t="s">
        <v>21</v>
      </c>
      <c r="B28" s="95">
        <f>+B25/D25</f>
        <v>0.85110778598603998</v>
      </c>
      <c r="C28" s="95">
        <f>1-B28</f>
        <v>0.14889221401396002</v>
      </c>
      <c r="D28" s="70"/>
      <c r="E28" s="70"/>
    </row>
    <row r="29" spans="1:5" x14ac:dyDescent="0.25">
      <c r="A29" s="5"/>
      <c r="B29" s="4"/>
      <c r="C29" s="4"/>
      <c r="D29" s="4"/>
      <c r="E29" s="83"/>
    </row>
    <row r="30" spans="1:5" x14ac:dyDescent="0.25">
      <c r="A30" s="114"/>
      <c r="B30" s="124"/>
      <c r="C30" s="1"/>
      <c r="D30" s="1"/>
      <c r="E30" s="20"/>
    </row>
    <row r="31" spans="1:5" x14ac:dyDescent="0.25">
      <c r="A31" s="118"/>
      <c r="B31" s="118"/>
      <c r="C31" s="118"/>
      <c r="D31" s="118"/>
      <c r="E31" s="118"/>
    </row>
    <row r="32" spans="1:5" x14ac:dyDescent="0.25">
      <c r="A32" s="118"/>
      <c r="B32" s="125"/>
      <c r="C32" s="125"/>
      <c r="D32" s="126"/>
      <c r="E32" s="127"/>
    </row>
    <row r="33" spans="1:5" x14ac:dyDescent="0.25">
      <c r="A33" s="7"/>
      <c r="B33" s="10"/>
      <c r="C33" s="8"/>
      <c r="D33" s="8"/>
      <c r="E33" s="9"/>
    </row>
    <row r="34" spans="1:5" x14ac:dyDescent="0.25">
      <c r="A34" s="75"/>
      <c r="B34" s="10"/>
      <c r="C34" s="10"/>
      <c r="D34" s="10"/>
      <c r="E34" s="72"/>
    </row>
    <row r="35" spans="1:5" x14ac:dyDescent="0.25">
      <c r="A35" s="7"/>
      <c r="B35" s="76"/>
      <c r="C35" s="76"/>
      <c r="D35" s="76"/>
      <c r="E35" s="11"/>
    </row>
    <row r="36" spans="1:5" x14ac:dyDescent="0.25">
      <c r="A36" s="5"/>
      <c r="B36" s="4"/>
      <c r="C36" s="4"/>
      <c r="D36" s="4"/>
      <c r="E36" s="6"/>
    </row>
    <row r="37" spans="1:5" x14ac:dyDescent="0.25">
      <c r="A37" s="18"/>
      <c r="B37" s="19"/>
      <c r="C37" s="1"/>
      <c r="D37" s="1"/>
      <c r="E37" s="20"/>
    </row>
    <row r="38" spans="1:5" x14ac:dyDescent="0.25">
      <c r="C38" s="79"/>
    </row>
    <row r="39" spans="1:5" x14ac:dyDescent="0.25">
      <c r="B39" s="24"/>
      <c r="C39" s="2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workbookViewId="0">
      <selection activeCell="B9" sqref="B9"/>
    </sheetView>
  </sheetViews>
  <sheetFormatPr baseColWidth="10" defaultRowHeight="15" x14ac:dyDescent="0.25"/>
  <cols>
    <col min="1" max="1" width="42.140625" style="57" customWidth="1"/>
    <col min="2" max="2" width="23.7109375" style="57" customWidth="1"/>
    <col min="3" max="16384" width="11.42578125" style="57"/>
  </cols>
  <sheetData>
    <row r="1" spans="1:5" ht="15.75" x14ac:dyDescent="0.25">
      <c r="A1" s="153" t="s">
        <v>35</v>
      </c>
      <c r="B1" s="153"/>
      <c r="C1" s="153"/>
      <c r="D1" s="153"/>
      <c r="E1" s="153"/>
    </row>
    <row r="2" spans="1:5" x14ac:dyDescent="0.25">
      <c r="A2" s="154" t="s">
        <v>0</v>
      </c>
      <c r="B2" s="154"/>
      <c r="C2" s="154"/>
      <c r="D2" s="154"/>
      <c r="E2" s="154"/>
    </row>
    <row r="3" spans="1:5" x14ac:dyDescent="0.25">
      <c r="A3" s="155"/>
      <c r="B3" s="155"/>
      <c r="C3" s="155"/>
      <c r="D3" s="155"/>
      <c r="E3" s="155"/>
    </row>
    <row r="4" spans="1:5" ht="45" x14ac:dyDescent="0.25">
      <c r="A4" s="156"/>
      <c r="B4" s="157" t="s">
        <v>1</v>
      </c>
      <c r="C4" s="158" t="s">
        <v>2</v>
      </c>
      <c r="D4" s="159" t="s">
        <v>3</v>
      </c>
      <c r="E4" s="160"/>
    </row>
    <row r="5" spans="1:5" x14ac:dyDescent="0.25">
      <c r="A5" s="161" t="s">
        <v>4</v>
      </c>
      <c r="B5" s="162"/>
      <c r="C5" s="162"/>
      <c r="D5" s="163" t="s">
        <v>5</v>
      </c>
      <c r="E5" s="164"/>
    </row>
    <row r="6" spans="1:5" x14ac:dyDescent="0.25">
      <c r="A6" s="165"/>
      <c r="B6" s="166" t="s">
        <v>6</v>
      </c>
      <c r="C6" s="166" t="s">
        <v>7</v>
      </c>
      <c r="D6" s="167"/>
      <c r="E6" s="166" t="s">
        <v>8</v>
      </c>
    </row>
    <row r="7" spans="1:5" x14ac:dyDescent="0.25">
      <c r="A7" s="36" t="s">
        <v>9</v>
      </c>
      <c r="B7" s="88">
        <f>SUM(B8:B12)</f>
        <v>5145784.403230235</v>
      </c>
      <c r="C7" s="88">
        <f>SUM(C8:C12)</f>
        <v>259877.71691999998</v>
      </c>
      <c r="D7" s="168">
        <f>SUM(D8:D12)</f>
        <v>6139816.6704492355</v>
      </c>
      <c r="E7" s="169">
        <f>SUM(E8:E12)</f>
        <v>93.733870801463652</v>
      </c>
    </row>
    <row r="8" spans="1:5" x14ac:dyDescent="0.25">
      <c r="A8" s="134" t="s">
        <v>11</v>
      </c>
      <c r="B8" s="170">
        <v>1692033.7864699999</v>
      </c>
      <c r="C8" s="170">
        <v>259525.00666999997</v>
      </c>
      <c r="D8" s="170">
        <v>2684716.93698275</v>
      </c>
      <c r="E8" s="171">
        <v>40.986387495693371</v>
      </c>
    </row>
    <row r="9" spans="1:5" x14ac:dyDescent="0.25">
      <c r="A9" s="134" t="s">
        <v>10</v>
      </c>
      <c r="B9" s="170">
        <v>1366303.64</v>
      </c>
      <c r="C9" s="170"/>
      <c r="D9" s="170">
        <v>1366303.64</v>
      </c>
      <c r="E9" s="171">
        <v>20.858754103422321</v>
      </c>
    </row>
    <row r="10" spans="1:5" x14ac:dyDescent="0.25">
      <c r="A10" s="134" t="s">
        <v>12</v>
      </c>
      <c r="B10" s="170">
        <v>1337148.9776199998</v>
      </c>
      <c r="C10" s="170">
        <v>352.71024999999997</v>
      </c>
      <c r="D10" s="170">
        <v>1338498.0943262498</v>
      </c>
      <c r="E10" s="171">
        <v>20.434259120798814</v>
      </c>
    </row>
    <row r="11" spans="1:5" x14ac:dyDescent="0.25">
      <c r="A11" s="134" t="s">
        <v>29</v>
      </c>
      <c r="B11" s="170">
        <v>750296.9991402356</v>
      </c>
      <c r="C11" s="170"/>
      <c r="D11" s="170">
        <v>750296.9991402356</v>
      </c>
      <c r="E11" s="171">
        <v>11.454452840074293</v>
      </c>
    </row>
    <row r="12" spans="1:5" x14ac:dyDescent="0.25">
      <c r="A12" s="134" t="s">
        <v>13</v>
      </c>
      <c r="B12" s="170">
        <v>1</v>
      </c>
      <c r="C12" s="170"/>
      <c r="D12" s="170">
        <v>1</v>
      </c>
      <c r="E12" s="171">
        <v>1.7241474853192943E-5</v>
      </c>
    </row>
    <row r="13" spans="1:5" x14ac:dyDescent="0.25">
      <c r="A13" s="134"/>
      <c r="B13" s="170"/>
      <c r="C13" s="170"/>
      <c r="D13" s="172"/>
      <c r="E13" s="171"/>
    </row>
    <row r="14" spans="1:5" x14ac:dyDescent="0.25">
      <c r="A14" s="90" t="s">
        <v>14</v>
      </c>
      <c r="B14" s="173">
        <f>+B16</f>
        <v>404556.47572999995</v>
      </c>
      <c r="C14" s="173">
        <f>+C16</f>
        <v>1540.317</v>
      </c>
      <c r="D14" s="174">
        <f>+D16</f>
        <v>410448.18825499993</v>
      </c>
      <c r="E14" s="169">
        <f>+E16</f>
        <v>6.2661311734529521</v>
      </c>
    </row>
    <row r="15" spans="1:5" x14ac:dyDescent="0.25">
      <c r="A15" s="134"/>
      <c r="B15" s="170"/>
      <c r="C15" s="170"/>
      <c r="D15" s="172"/>
      <c r="E15" s="171"/>
    </row>
    <row r="16" spans="1:5" ht="16.5" x14ac:dyDescent="0.35">
      <c r="A16" s="91" t="s">
        <v>15</v>
      </c>
      <c r="B16" s="92">
        <f>SUM(B17:B24)</f>
        <v>404556.47572999995</v>
      </c>
      <c r="C16" s="92">
        <f>SUM(C17:C24)</f>
        <v>1540.317</v>
      </c>
      <c r="D16" s="175">
        <f>SUM(D17:D24)</f>
        <v>410448.18825499993</v>
      </c>
      <c r="E16" s="176">
        <f>SUM(E17:E24)</f>
        <v>6.2661311734529521</v>
      </c>
    </row>
    <row r="17" spans="1:5" x14ac:dyDescent="0.25">
      <c r="A17" s="134" t="s">
        <v>19</v>
      </c>
      <c r="B17" s="177">
        <v>164949.9081</v>
      </c>
      <c r="C17" s="177"/>
      <c r="D17" s="177">
        <v>164949.9081</v>
      </c>
      <c r="E17" s="178">
        <v>2.5182173798790508</v>
      </c>
    </row>
    <row r="18" spans="1:5" x14ac:dyDescent="0.25">
      <c r="A18" s="134" t="s">
        <v>16</v>
      </c>
      <c r="B18" s="177">
        <v>87076.921649999989</v>
      </c>
      <c r="C18" s="177"/>
      <c r="D18" s="177">
        <v>87076.921649999989</v>
      </c>
      <c r="E18" s="178">
        <v>1.3293648963566556</v>
      </c>
    </row>
    <row r="19" spans="1:5" x14ac:dyDescent="0.25">
      <c r="A19" s="134" t="s">
        <v>18</v>
      </c>
      <c r="B19" s="177">
        <v>73980.395919999995</v>
      </c>
      <c r="C19" s="177"/>
      <c r="D19" s="177">
        <v>73980.395919999995</v>
      </c>
      <c r="E19" s="178">
        <v>1.1294260234636482</v>
      </c>
    </row>
    <row r="20" spans="1:5" x14ac:dyDescent="0.25">
      <c r="A20" s="134" t="s">
        <v>26</v>
      </c>
      <c r="B20" s="177">
        <v>50327.738799999999</v>
      </c>
      <c r="C20" s="177"/>
      <c r="D20" s="177">
        <v>50327.738799999999</v>
      </c>
      <c r="E20" s="178">
        <v>0.76833135584010204</v>
      </c>
    </row>
    <row r="21" spans="1:5" x14ac:dyDescent="0.25">
      <c r="A21" s="134" t="s">
        <v>23</v>
      </c>
      <c r="B21" s="177">
        <v>20234.803800000002</v>
      </c>
      <c r="C21" s="177"/>
      <c r="D21" s="177">
        <v>20234.803800000002</v>
      </c>
      <c r="E21" s="178">
        <v>0.30891581083337782</v>
      </c>
    </row>
    <row r="22" spans="1:5" x14ac:dyDescent="0.25">
      <c r="A22" s="134" t="s">
        <v>22</v>
      </c>
      <c r="B22" s="177">
        <v>7483.8324599999996</v>
      </c>
      <c r="C22" s="177"/>
      <c r="D22" s="177">
        <v>7483.8324599999996</v>
      </c>
      <c r="E22" s="178">
        <v>0.1142523641628812</v>
      </c>
    </row>
    <row r="23" spans="1:5" x14ac:dyDescent="0.25">
      <c r="A23" s="179" t="s">
        <v>27</v>
      </c>
      <c r="B23" s="177"/>
      <c r="C23" s="177">
        <v>1540.317</v>
      </c>
      <c r="D23" s="177">
        <v>5891.7125249999999</v>
      </c>
      <c r="E23" s="178">
        <v>8.9946172438674352E-2</v>
      </c>
    </row>
    <row r="24" spans="1:5" x14ac:dyDescent="0.25">
      <c r="A24" s="134" t="s">
        <v>17</v>
      </c>
      <c r="B24" s="180">
        <v>502.875</v>
      </c>
      <c r="C24" s="180"/>
      <c r="D24" s="180">
        <v>502.875</v>
      </c>
      <c r="E24" s="181">
        <v>7.6771704785610463E-3</v>
      </c>
    </row>
    <row r="25" spans="1:5" x14ac:dyDescent="0.25">
      <c r="A25" s="141" t="s">
        <v>3</v>
      </c>
      <c r="B25" s="182">
        <f>+B7+B14</f>
        <v>5550340.878960235</v>
      </c>
      <c r="C25" s="182">
        <f>+C7+C14</f>
        <v>261418.03391999999</v>
      </c>
      <c r="D25" s="182">
        <f>+D7+D14</f>
        <v>6550264.8587042354</v>
      </c>
      <c r="E25" s="183">
        <f>+E7+E14</f>
        <v>100.0000019749166</v>
      </c>
    </row>
    <row r="26" spans="1:5" x14ac:dyDescent="0.25">
      <c r="A26" s="184" t="s">
        <v>20</v>
      </c>
      <c r="B26" s="148" t="str">
        <f>+"S/ "&amp;3.825</f>
        <v>S/ 3.825</v>
      </c>
      <c r="C26" s="185"/>
      <c r="D26" s="185"/>
      <c r="E26" s="185"/>
    </row>
    <row r="27" spans="1:5" x14ac:dyDescent="0.25">
      <c r="A27" s="186"/>
      <c r="B27" s="186"/>
      <c r="C27" s="186"/>
      <c r="D27" s="186"/>
      <c r="E27" s="186"/>
    </row>
    <row r="28" spans="1:5" x14ac:dyDescent="0.25">
      <c r="A28" s="94" t="s">
        <v>21</v>
      </c>
      <c r="B28" s="95">
        <f>+B25/D25</f>
        <v>0.84734602320465502</v>
      </c>
      <c r="C28" s="95">
        <f>1-B28</f>
        <v>0.15265397679534498</v>
      </c>
      <c r="D28" s="55"/>
      <c r="E28" s="186"/>
    </row>
    <row r="29" spans="1:5" x14ac:dyDescent="0.25">
      <c r="A29" s="5"/>
      <c r="B29" s="4"/>
      <c r="C29" s="4"/>
      <c r="D29" s="4"/>
      <c r="E29" s="6"/>
    </row>
    <row r="32" spans="1:5" x14ac:dyDescent="0.25">
      <c r="A32" s="118"/>
      <c r="B32" s="128"/>
      <c r="C32" s="128"/>
    </row>
    <row r="33" spans="1:5" x14ac:dyDescent="0.25">
      <c r="A33" s="7"/>
      <c r="B33" s="10"/>
      <c r="C33" s="8"/>
      <c r="D33" s="8"/>
      <c r="E33" s="9"/>
    </row>
    <row r="34" spans="1:5" x14ac:dyDescent="0.25">
      <c r="A34" s="75"/>
      <c r="B34" s="10"/>
      <c r="C34" s="10"/>
      <c r="D34" s="10"/>
      <c r="E34" s="72"/>
    </row>
    <row r="35" spans="1:5" x14ac:dyDescent="0.25">
      <c r="A35" s="7"/>
      <c r="B35" s="76"/>
      <c r="C35" s="76"/>
      <c r="D35" s="76"/>
      <c r="E35" s="11"/>
    </row>
    <row r="36" spans="1:5" x14ac:dyDescent="0.25">
      <c r="A36" s="5"/>
      <c r="B36" s="4"/>
      <c r="C36" s="4"/>
      <c r="D36" s="4"/>
      <c r="E36" s="77"/>
    </row>
    <row r="37" spans="1:5" x14ac:dyDescent="0.25">
      <c r="A37" s="18"/>
      <c r="B37" s="78"/>
      <c r="C37" s="1"/>
      <c r="D37" s="1"/>
      <c r="E37" s="20"/>
    </row>
    <row r="39" spans="1:5" x14ac:dyDescent="0.25">
      <c r="B39" s="24"/>
      <c r="C39" s="24"/>
    </row>
  </sheetData>
  <mergeCells count="5">
    <mergeCell ref="A1:E1"/>
    <mergeCell ref="A2:E2"/>
    <mergeCell ref="D4:E4"/>
    <mergeCell ref="D5:D6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workbookViewId="0">
      <selection sqref="A1:E29"/>
    </sheetView>
  </sheetViews>
  <sheetFormatPr baseColWidth="10" defaultRowHeight="15" x14ac:dyDescent="0.25"/>
  <cols>
    <col min="1" max="1" width="39.42578125" style="57" customWidth="1"/>
    <col min="2" max="2" width="16.42578125" style="57" customWidth="1"/>
    <col min="3" max="3" width="16.140625" style="57" customWidth="1"/>
    <col min="4" max="4" width="12.28515625" style="57" customWidth="1"/>
    <col min="5" max="5" width="12.140625" style="57" customWidth="1"/>
    <col min="6" max="16384" width="11.42578125" style="57"/>
  </cols>
  <sheetData>
    <row r="1" spans="1:5" ht="15.75" x14ac:dyDescent="0.25">
      <c r="A1" s="100" t="s">
        <v>34</v>
      </c>
      <c r="B1" s="100"/>
      <c r="C1" s="100"/>
      <c r="D1" s="100"/>
      <c r="E1" s="100"/>
    </row>
    <row r="2" spans="1:5" x14ac:dyDescent="0.25">
      <c r="A2" s="101" t="s">
        <v>0</v>
      </c>
      <c r="B2" s="101"/>
      <c r="C2" s="101"/>
      <c r="D2" s="101"/>
      <c r="E2" s="101"/>
    </row>
    <row r="3" spans="1:5" x14ac:dyDescent="0.25">
      <c r="A3" s="102"/>
      <c r="B3" s="102"/>
      <c r="C3" s="102"/>
      <c r="D3" s="102"/>
      <c r="E3" s="102"/>
    </row>
    <row r="4" spans="1:5" ht="32.25" customHeight="1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5" x14ac:dyDescent="0.25">
      <c r="A5" s="48" t="s">
        <v>4</v>
      </c>
      <c r="B5" s="38"/>
      <c r="C5" s="38"/>
      <c r="D5" s="105" t="s">
        <v>5</v>
      </c>
      <c r="E5" s="47"/>
    </row>
    <row r="6" spans="1:5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5" x14ac:dyDescent="0.25">
      <c r="A7" s="131" t="s">
        <v>9</v>
      </c>
      <c r="B7" s="132">
        <f>SUM(B8:B12)</f>
        <v>5326050.7636900004</v>
      </c>
      <c r="C7" s="132">
        <f>SUM(C8:C12)</f>
        <v>270538.04624</v>
      </c>
      <c r="D7" s="132">
        <f>SUM(D8:D12)</f>
        <v>6386559.9049508004</v>
      </c>
      <c r="E7" s="137">
        <f>SUM(E8:E12)</f>
        <v>94.269052713857988</v>
      </c>
    </row>
    <row r="8" spans="1:5" x14ac:dyDescent="0.25">
      <c r="A8" s="30" t="s">
        <v>10</v>
      </c>
      <c r="B8" s="29">
        <v>1111316.5</v>
      </c>
      <c r="C8" s="29"/>
      <c r="D8" s="29">
        <v>1111316.5</v>
      </c>
      <c r="E8" s="135">
        <v>16.403628131487359</v>
      </c>
    </row>
    <row r="9" spans="1:5" x14ac:dyDescent="0.25">
      <c r="A9" s="134" t="s">
        <v>29</v>
      </c>
      <c r="B9" s="29">
        <v>2297833.5</v>
      </c>
      <c r="C9" s="29"/>
      <c r="D9" s="29">
        <v>2297833.5</v>
      </c>
      <c r="E9" s="135">
        <v>33.917256013092626</v>
      </c>
    </row>
    <row r="10" spans="1:5" x14ac:dyDescent="0.25">
      <c r="A10" s="30" t="s">
        <v>11</v>
      </c>
      <c r="B10" s="29">
        <v>1667388.1090200001</v>
      </c>
      <c r="C10" s="29"/>
      <c r="D10" s="29">
        <v>1667388.1090200001</v>
      </c>
      <c r="E10" s="135">
        <v>24.611543598271044</v>
      </c>
    </row>
    <row r="11" spans="1:5" x14ac:dyDescent="0.25">
      <c r="A11" s="30" t="s">
        <v>12</v>
      </c>
      <c r="B11" s="29">
        <v>249511.65467000002</v>
      </c>
      <c r="C11" s="29">
        <v>270538.04624</v>
      </c>
      <c r="D11" s="29">
        <v>1310020.7959308</v>
      </c>
      <c r="E11" s="135">
        <v>19.336610210470131</v>
      </c>
    </row>
    <row r="12" spans="1:5" x14ac:dyDescent="0.25">
      <c r="A12" s="30" t="s">
        <v>13</v>
      </c>
      <c r="B12" s="29">
        <v>1</v>
      </c>
      <c r="C12" s="29"/>
      <c r="D12" s="29">
        <v>1</v>
      </c>
      <c r="E12" s="150">
        <v>1.4760536833105022E-5</v>
      </c>
    </row>
    <row r="13" spans="1:5" x14ac:dyDescent="0.25">
      <c r="A13" s="30"/>
      <c r="B13" s="29"/>
      <c r="C13" s="29"/>
      <c r="D13" s="29"/>
      <c r="E13" s="135"/>
    </row>
    <row r="14" spans="1:5" x14ac:dyDescent="0.25">
      <c r="A14" s="131" t="s">
        <v>14</v>
      </c>
      <c r="B14" s="132">
        <f>+B16</f>
        <v>382342.95541</v>
      </c>
      <c r="C14" s="132">
        <f>+C16</f>
        <v>1509.8175000000001</v>
      </c>
      <c r="D14" s="132">
        <f>+D16</f>
        <v>388261.44001000002</v>
      </c>
      <c r="E14" s="137">
        <f>+E16</f>
        <v>5.7309472861420021</v>
      </c>
    </row>
    <row r="15" spans="1:5" ht="19.5" customHeight="1" x14ac:dyDescent="0.25">
      <c r="A15" s="30"/>
      <c r="B15" s="29"/>
      <c r="C15" s="29"/>
      <c r="D15" s="29"/>
      <c r="E15" s="135"/>
    </row>
    <row r="16" spans="1:5" x14ac:dyDescent="0.25">
      <c r="A16" s="138" t="s">
        <v>15</v>
      </c>
      <c r="B16" s="139">
        <f>SUM(B17:B24)</f>
        <v>382342.95541</v>
      </c>
      <c r="C16" s="139">
        <f>SUM(C17:C24)</f>
        <v>1509.8175000000001</v>
      </c>
      <c r="D16" s="139">
        <f>SUM(D17:D24)</f>
        <v>388261.44001000002</v>
      </c>
      <c r="E16" s="140">
        <f>SUM(E17:E24)</f>
        <v>5.7309472861420021</v>
      </c>
    </row>
    <row r="17" spans="1:5" x14ac:dyDescent="0.25">
      <c r="A17" s="30" t="s">
        <v>19</v>
      </c>
      <c r="B17" s="30">
        <v>165006.66</v>
      </c>
      <c r="C17" s="30"/>
      <c r="D17" s="30">
        <v>165006.66</v>
      </c>
      <c r="E17" s="151">
        <v>2.4355868826376375</v>
      </c>
    </row>
    <row r="18" spans="1:5" x14ac:dyDescent="0.25">
      <c r="A18" s="30" t="s">
        <v>18</v>
      </c>
      <c r="B18" s="30">
        <v>72785.662509999995</v>
      </c>
      <c r="C18" s="30"/>
      <c r="D18" s="30">
        <v>72785.662509999995</v>
      </c>
      <c r="E18" s="151">
        <v>1.0743554524008063</v>
      </c>
    </row>
    <row r="19" spans="1:5" x14ac:dyDescent="0.25">
      <c r="A19" s="30" t="s">
        <v>16</v>
      </c>
      <c r="B19" s="30">
        <v>67190.909600000014</v>
      </c>
      <c r="C19" s="30"/>
      <c r="D19" s="30">
        <v>67190.909600000014</v>
      </c>
      <c r="E19" s="151">
        <v>0.99177389600063004</v>
      </c>
    </row>
    <row r="20" spans="1:5" x14ac:dyDescent="0.25">
      <c r="A20" s="30" t="s">
        <v>26</v>
      </c>
      <c r="B20" s="30">
        <v>49596.963200000006</v>
      </c>
      <c r="C20" s="30"/>
      <c r="D20" s="30">
        <v>49596.963200000006</v>
      </c>
      <c r="E20" s="151">
        <v>0.7320778021237544</v>
      </c>
    </row>
    <row r="21" spans="1:5" x14ac:dyDescent="0.25">
      <c r="A21" s="30" t="s">
        <v>23</v>
      </c>
      <c r="B21" s="30">
        <v>19881.569600000003</v>
      </c>
      <c r="C21" s="30"/>
      <c r="D21" s="30">
        <v>19881.569600000003</v>
      </c>
      <c r="E21" s="151">
        <v>0.2934626403807411</v>
      </c>
    </row>
    <row r="22" spans="1:5" x14ac:dyDescent="0.25">
      <c r="A22" s="30" t="s">
        <v>22</v>
      </c>
      <c r="B22" s="30">
        <v>7508.1904999999997</v>
      </c>
      <c r="C22" s="30"/>
      <c r="D22" s="30">
        <v>7508.1904999999997</v>
      </c>
      <c r="E22" s="151">
        <v>0.11082492242521921</v>
      </c>
    </row>
    <row r="23" spans="1:5" x14ac:dyDescent="0.25">
      <c r="A23" s="65" t="s">
        <v>27</v>
      </c>
      <c r="B23" s="30"/>
      <c r="C23" s="30">
        <v>1509.8175000000001</v>
      </c>
      <c r="D23" s="30">
        <v>5918.4846000000007</v>
      </c>
      <c r="E23" s="151">
        <v>8.7360009934464855E-2</v>
      </c>
    </row>
    <row r="24" spans="1:5" x14ac:dyDescent="0.25">
      <c r="A24" s="30" t="s">
        <v>17</v>
      </c>
      <c r="B24" s="30">
        <v>373</v>
      </c>
      <c r="C24" s="30"/>
      <c r="D24" s="30">
        <v>373</v>
      </c>
      <c r="E24" s="151">
        <v>5.5056802387481729E-3</v>
      </c>
    </row>
    <row r="25" spans="1:5" x14ac:dyDescent="0.25">
      <c r="A25" s="30"/>
      <c r="B25" s="66"/>
      <c r="C25" s="67"/>
      <c r="D25" s="68"/>
      <c r="E25" s="152"/>
    </row>
    <row r="26" spans="1:5" x14ac:dyDescent="0.25">
      <c r="A26" s="141" t="s">
        <v>3</v>
      </c>
      <c r="B26" s="141">
        <f>+B7+B14</f>
        <v>5708393.7191000003</v>
      </c>
      <c r="C26" s="141">
        <f>+C7+C14</f>
        <v>272047.86374</v>
      </c>
      <c r="D26" s="141">
        <f>+D7+D14</f>
        <v>6774821.3449608004</v>
      </c>
      <c r="E26" s="142">
        <f>+E7+E14</f>
        <v>99.999999999999986</v>
      </c>
    </row>
    <row r="27" spans="1:5" x14ac:dyDescent="0.25">
      <c r="A27" s="41" t="s">
        <v>20</v>
      </c>
      <c r="B27" s="148" t="str">
        <f>+"S/ "&amp;3.92</f>
        <v>S/ 3.92</v>
      </c>
      <c r="C27" s="39"/>
      <c r="D27" s="39"/>
      <c r="E27" s="49"/>
    </row>
    <row r="28" spans="1:5" x14ac:dyDescent="0.25">
      <c r="A28" s="27"/>
      <c r="B28" s="27"/>
      <c r="C28" s="27"/>
      <c r="D28" s="27"/>
      <c r="E28" s="27"/>
    </row>
    <row r="29" spans="1:5" x14ac:dyDescent="0.25">
      <c r="A29" s="94" t="s">
        <v>21</v>
      </c>
      <c r="B29" s="95">
        <f>+B26/D26</f>
        <v>0.84258955748640918</v>
      </c>
      <c r="C29" s="95">
        <f>1-B29</f>
        <v>0.15741044251359082</v>
      </c>
      <c r="D29" s="55"/>
      <c r="E29" s="27"/>
    </row>
    <row r="30" spans="1:5" x14ac:dyDescent="0.25">
      <c r="A30" s="7"/>
      <c r="B30" s="10"/>
      <c r="C30" s="10"/>
      <c r="D30" s="10"/>
      <c r="E30" s="72"/>
    </row>
    <row r="31" spans="1:5" ht="16.5" x14ac:dyDescent="0.35">
      <c r="A31" s="73"/>
      <c r="B31" s="74"/>
      <c r="C31" s="3"/>
      <c r="D31" s="3"/>
      <c r="E31" s="15"/>
    </row>
    <row r="32" spans="1:5" x14ac:dyDescent="0.25">
      <c r="A32" s="7"/>
      <c r="B32" s="10"/>
      <c r="C32" s="8"/>
      <c r="D32" s="8"/>
      <c r="E32" s="9"/>
    </row>
    <row r="33" spans="1:5" x14ac:dyDescent="0.25">
      <c r="A33" s="7"/>
      <c r="B33" s="10"/>
      <c r="C33" s="8"/>
      <c r="D33" s="8"/>
      <c r="E33" s="9"/>
    </row>
    <row r="34" spans="1:5" x14ac:dyDescent="0.25">
      <c r="A34" s="75"/>
      <c r="B34" s="10"/>
      <c r="C34" s="10"/>
      <c r="D34" s="10"/>
      <c r="E34" s="72"/>
    </row>
    <row r="35" spans="1:5" x14ac:dyDescent="0.25">
      <c r="A35" s="7"/>
      <c r="B35" s="76"/>
      <c r="C35" s="76"/>
      <c r="D35" s="76"/>
      <c r="E35" s="11"/>
    </row>
    <row r="36" spans="1:5" x14ac:dyDescent="0.25">
      <c r="A36" s="5"/>
      <c r="B36" s="4"/>
      <c r="C36" s="4"/>
      <c r="D36" s="4"/>
      <c r="E36" s="17"/>
    </row>
    <row r="37" spans="1:5" x14ac:dyDescent="0.25">
      <c r="A37" s="18"/>
      <c r="B37" s="19"/>
      <c r="C37" s="1"/>
      <c r="D37" s="1"/>
      <c r="E37" s="20"/>
    </row>
    <row r="39" spans="1:5" x14ac:dyDescent="0.25">
      <c r="B39" s="24"/>
      <c r="C39" s="24"/>
      <c r="D39" s="22"/>
      <c r="E39" s="22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workbookViewId="0">
      <selection activeCell="I14" sqref="I14"/>
    </sheetView>
  </sheetViews>
  <sheetFormatPr baseColWidth="10" defaultRowHeight="15" x14ac:dyDescent="0.25"/>
  <cols>
    <col min="1" max="1" width="39.42578125" style="57" customWidth="1"/>
    <col min="2" max="2" width="15.42578125" style="57" customWidth="1"/>
    <col min="3" max="3" width="16" style="57" customWidth="1"/>
    <col min="4" max="16384" width="11.42578125" style="57"/>
  </cols>
  <sheetData>
    <row r="1" spans="1:5" ht="15.75" x14ac:dyDescent="0.25">
      <c r="A1" s="100" t="s">
        <v>33</v>
      </c>
      <c r="B1" s="100"/>
      <c r="C1" s="100"/>
      <c r="D1" s="100"/>
      <c r="E1" s="100"/>
    </row>
    <row r="2" spans="1:5" x14ac:dyDescent="0.25">
      <c r="A2" s="101" t="s">
        <v>0</v>
      </c>
      <c r="B2" s="101"/>
      <c r="C2" s="101"/>
      <c r="D2" s="101"/>
      <c r="E2" s="101"/>
    </row>
    <row r="3" spans="1:5" x14ac:dyDescent="0.25">
      <c r="A3" s="102"/>
      <c r="B3" s="102"/>
      <c r="C3" s="102"/>
      <c r="D3" s="102"/>
      <c r="E3" s="102"/>
    </row>
    <row r="4" spans="1:5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5" x14ac:dyDescent="0.25">
      <c r="A5" s="48" t="s">
        <v>4</v>
      </c>
      <c r="B5" s="38"/>
      <c r="C5" s="38"/>
      <c r="D5" s="105" t="s">
        <v>5</v>
      </c>
      <c r="E5" s="47"/>
    </row>
    <row r="6" spans="1:5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5" x14ac:dyDescent="0.25">
      <c r="A7" s="131" t="s">
        <v>9</v>
      </c>
      <c r="B7" s="132">
        <f>SUM(B8:B12)</f>
        <v>5379745.9389900006</v>
      </c>
      <c r="C7" s="132">
        <f>SUM(C8:C12)</f>
        <v>276796.79833000002</v>
      </c>
      <c r="D7" s="132">
        <f>SUM(D8:D12)</f>
        <v>6443752.8317705197</v>
      </c>
      <c r="E7" s="137">
        <f>SUM(E8:E12)</f>
        <v>94.391487333643653</v>
      </c>
    </row>
    <row r="8" spans="1:5" x14ac:dyDescent="0.25">
      <c r="A8" s="134" t="s">
        <v>29</v>
      </c>
      <c r="B8" s="29">
        <v>2630964.4218099997</v>
      </c>
      <c r="C8" s="29"/>
      <c r="D8" s="29">
        <v>2630964.4218099997</v>
      </c>
      <c r="E8" s="135">
        <v>38.539753367341731</v>
      </c>
    </row>
    <row r="9" spans="1:5" x14ac:dyDescent="0.25">
      <c r="A9" s="31" t="s">
        <v>11</v>
      </c>
      <c r="B9" s="32">
        <v>1526696.13225</v>
      </c>
      <c r="C9" s="32">
        <v>276325.89</v>
      </c>
      <c r="D9" s="32">
        <v>2588892.85341</v>
      </c>
      <c r="E9" s="34">
        <v>37.92346686172727</v>
      </c>
    </row>
    <row r="10" spans="1:5" x14ac:dyDescent="0.25">
      <c r="A10" s="31" t="s">
        <v>10</v>
      </c>
      <c r="B10" s="32">
        <v>1064642.433</v>
      </c>
      <c r="C10" s="32"/>
      <c r="D10" s="32">
        <v>1064642.433</v>
      </c>
      <c r="E10" s="34">
        <v>15.595443424506245</v>
      </c>
    </row>
    <row r="11" spans="1:5" x14ac:dyDescent="0.25">
      <c r="A11" s="31" t="s">
        <v>12</v>
      </c>
      <c r="B11" s="32">
        <v>157441.95192999998</v>
      </c>
      <c r="C11" s="32">
        <v>470.90833000000003</v>
      </c>
      <c r="D11" s="32">
        <v>159252.12355051999</v>
      </c>
      <c r="E11" s="34">
        <v>2.332809031541403</v>
      </c>
    </row>
    <row r="12" spans="1:5" x14ac:dyDescent="0.25">
      <c r="A12" s="31" t="s">
        <v>13</v>
      </c>
      <c r="B12" s="32">
        <v>1</v>
      </c>
      <c r="C12" s="32"/>
      <c r="D12" s="32">
        <v>1</v>
      </c>
      <c r="E12" s="53">
        <v>1.4648526999398911E-5</v>
      </c>
    </row>
    <row r="13" spans="1:5" x14ac:dyDescent="0.25">
      <c r="A13" s="31"/>
      <c r="B13" s="29"/>
      <c r="C13" s="29"/>
      <c r="D13" s="29"/>
      <c r="E13" s="40"/>
    </row>
    <row r="14" spans="1:5" x14ac:dyDescent="0.25">
      <c r="A14" s="131" t="s">
        <v>14</v>
      </c>
      <c r="B14" s="132">
        <f>+B16</f>
        <v>377020.31002999999</v>
      </c>
      <c r="C14" s="132">
        <f>+C16</f>
        <v>1522.3244999999999</v>
      </c>
      <c r="D14" s="132">
        <f>+D16</f>
        <v>382872.12540800002</v>
      </c>
      <c r="E14" s="137">
        <f>+E16</f>
        <v>5.6085126663563338</v>
      </c>
    </row>
    <row r="15" spans="1:5" x14ac:dyDescent="0.25">
      <c r="A15" s="31"/>
      <c r="B15" s="29"/>
      <c r="C15" s="29"/>
      <c r="D15" s="29"/>
      <c r="E15" s="43"/>
    </row>
    <row r="16" spans="1:5" x14ac:dyDescent="0.25">
      <c r="A16" s="138" t="s">
        <v>15</v>
      </c>
      <c r="B16" s="139">
        <f>SUM(B17:B24)</f>
        <v>377020.31002999999</v>
      </c>
      <c r="C16" s="139">
        <f>SUM(C17:C24)</f>
        <v>1522.3244999999999</v>
      </c>
      <c r="D16" s="139">
        <f>SUM(D17:D24)</f>
        <v>382872.12540800002</v>
      </c>
      <c r="E16" s="140">
        <f>SUM(E17:E24)</f>
        <v>5.6085126663563338</v>
      </c>
    </row>
    <row r="17" spans="1:5" x14ac:dyDescent="0.25">
      <c r="A17" s="31" t="s">
        <v>19</v>
      </c>
      <c r="B17" s="149">
        <v>164218.68309999999</v>
      </c>
      <c r="C17" s="149"/>
      <c r="D17" s="149">
        <v>164218.68309999999</v>
      </c>
      <c r="E17" s="46">
        <v>2.4055618131960834</v>
      </c>
    </row>
    <row r="18" spans="1:5" x14ac:dyDescent="0.25">
      <c r="A18" s="31" t="s">
        <v>18</v>
      </c>
      <c r="B18" s="149">
        <v>72776.317519999997</v>
      </c>
      <c r="C18" s="149"/>
      <c r="D18" s="149">
        <v>72776.317519999997</v>
      </c>
      <c r="E18" s="46">
        <v>1.066065852108548</v>
      </c>
    </row>
    <row r="19" spans="1:5" x14ac:dyDescent="0.25">
      <c r="A19" s="31" t="s">
        <v>16</v>
      </c>
      <c r="B19" s="149">
        <v>67554.597200000004</v>
      </c>
      <c r="C19" s="149"/>
      <c r="D19" s="149">
        <v>67554.597200000004</v>
      </c>
      <c r="E19" s="46">
        <v>0.98957534101771805</v>
      </c>
    </row>
    <row r="20" spans="1:5" x14ac:dyDescent="0.25">
      <c r="A20" s="31" t="s">
        <v>26</v>
      </c>
      <c r="B20" s="149">
        <v>44477.580399999999</v>
      </c>
      <c r="C20" s="149"/>
      <c r="D20" s="149">
        <v>44477.580399999999</v>
      </c>
      <c r="E20" s="46">
        <v>0.65153103735733575</v>
      </c>
    </row>
    <row r="21" spans="1:5" x14ac:dyDescent="0.25">
      <c r="A21" s="31" t="s">
        <v>23</v>
      </c>
      <c r="B21" s="149">
        <v>20063.177399999997</v>
      </c>
      <c r="C21" s="149"/>
      <c r="D21" s="149">
        <v>20063.177399999997</v>
      </c>
      <c r="E21" s="46">
        <v>0.29389599583762999</v>
      </c>
    </row>
    <row r="22" spans="1:5" x14ac:dyDescent="0.25">
      <c r="A22" s="31" t="s">
        <v>22</v>
      </c>
      <c r="B22" s="149">
        <v>7555.0094100000006</v>
      </c>
      <c r="C22" s="149"/>
      <c r="D22" s="149">
        <v>7555.0094100000006</v>
      </c>
      <c r="E22" s="46">
        <v>0.11066975932309785</v>
      </c>
    </row>
    <row r="23" spans="1:5" x14ac:dyDescent="0.25">
      <c r="A23" s="52" t="s">
        <v>27</v>
      </c>
      <c r="B23" s="149"/>
      <c r="C23" s="149">
        <v>1522.3244999999999</v>
      </c>
      <c r="D23" s="149">
        <v>5851.8153779999993</v>
      </c>
      <c r="E23" s="46">
        <v>8.5720475560130724E-2</v>
      </c>
    </row>
    <row r="24" spans="1:5" x14ac:dyDescent="0.25">
      <c r="A24" s="31" t="s">
        <v>17</v>
      </c>
      <c r="B24" s="149">
        <v>374.94499999999999</v>
      </c>
      <c r="C24" s="149"/>
      <c r="D24" s="149">
        <v>374.94499999999999</v>
      </c>
      <c r="E24" s="46">
        <v>5.4923919557896246E-3</v>
      </c>
    </row>
    <row r="25" spans="1:5" x14ac:dyDescent="0.25">
      <c r="A25" s="141" t="s">
        <v>3</v>
      </c>
      <c r="B25" s="141">
        <f>+B7+B14</f>
        <v>5756766.2490200009</v>
      </c>
      <c r="C25" s="141">
        <f>+C7+C14</f>
        <v>278319.12283000001</v>
      </c>
      <c r="D25" s="141">
        <f>+D7+D14</f>
        <v>6826624.95717852</v>
      </c>
      <c r="E25" s="142">
        <f>+E7+E14</f>
        <v>99.999999999999986</v>
      </c>
    </row>
    <row r="26" spans="1:5" x14ac:dyDescent="0.25">
      <c r="A26" s="41" t="s">
        <v>20</v>
      </c>
      <c r="B26" s="148" t="str">
        <f>+"S/ "&amp;3.844</f>
        <v>S/ 3.844</v>
      </c>
      <c r="C26" s="39"/>
      <c r="D26" s="39"/>
      <c r="E26" s="49"/>
    </row>
    <row r="27" spans="1:5" x14ac:dyDescent="0.25">
      <c r="A27" s="27"/>
      <c r="B27" s="27"/>
      <c r="C27" s="27"/>
      <c r="D27" s="55"/>
      <c r="E27" s="27"/>
    </row>
    <row r="28" spans="1:5" x14ac:dyDescent="0.25">
      <c r="A28" s="94" t="s">
        <v>21</v>
      </c>
      <c r="B28" s="95">
        <f>+B25/D25</f>
        <v>0.84328145827997891</v>
      </c>
      <c r="C28" s="95">
        <f>1-B28</f>
        <v>0.15671854172002109</v>
      </c>
      <c r="D28" s="27"/>
      <c r="E28" s="27"/>
    </row>
    <row r="29" spans="1:5" x14ac:dyDescent="0.25">
      <c r="A29" s="118"/>
      <c r="B29" s="128"/>
      <c r="C29" s="128"/>
      <c r="D29" s="126"/>
      <c r="E29" s="126"/>
    </row>
    <row r="30" spans="1:5" x14ac:dyDescent="0.25">
      <c r="A30" s="7"/>
      <c r="B30" s="10"/>
      <c r="C30" s="10"/>
      <c r="D30" s="10"/>
      <c r="E30" s="11"/>
    </row>
    <row r="31" spans="1:5" x14ac:dyDescent="0.25">
      <c r="A31" s="5"/>
      <c r="B31" s="4"/>
      <c r="C31" s="4"/>
      <c r="D31" s="4"/>
      <c r="E31" s="6"/>
    </row>
    <row r="32" spans="1:5" x14ac:dyDescent="0.25">
      <c r="A32" s="7"/>
      <c r="B32" s="10"/>
      <c r="C32" s="10"/>
      <c r="D32" s="10"/>
      <c r="E32" s="12"/>
    </row>
    <row r="33" spans="1:5" ht="16.5" x14ac:dyDescent="0.35">
      <c r="A33" s="13"/>
      <c r="B33" s="3"/>
      <c r="C33" s="14"/>
      <c r="D33" s="3"/>
      <c r="E33" s="15"/>
    </row>
    <row r="34" spans="1:5" x14ac:dyDescent="0.25">
      <c r="A34" s="7"/>
      <c r="B34" s="8"/>
      <c r="C34" s="8"/>
      <c r="D34" s="8"/>
      <c r="E34" s="9"/>
    </row>
    <row r="35" spans="1:5" x14ac:dyDescent="0.25">
      <c r="A35" s="7"/>
      <c r="B35" s="10"/>
      <c r="C35" s="10"/>
      <c r="D35" s="10"/>
      <c r="E35" s="16"/>
    </row>
    <row r="36" spans="1:5" ht="16.5" x14ac:dyDescent="0.35">
      <c r="A36" s="2"/>
      <c r="B36" s="3"/>
      <c r="C36" s="3"/>
      <c r="D36" s="3"/>
      <c r="E36" s="15"/>
    </row>
    <row r="37" spans="1:5" x14ac:dyDescent="0.25">
      <c r="A37" s="7"/>
      <c r="B37" s="10"/>
      <c r="C37" s="71"/>
      <c r="D37" s="10"/>
      <c r="E37" s="11"/>
    </row>
    <row r="38" spans="1:5" ht="16.5" x14ac:dyDescent="0.35">
      <c r="A38" s="13"/>
      <c r="B38" s="3"/>
      <c r="C38" s="3"/>
      <c r="D38" s="3"/>
      <c r="E38" s="15"/>
    </row>
    <row r="39" spans="1:5" x14ac:dyDescent="0.25">
      <c r="A39" s="7"/>
      <c r="B39" s="8"/>
      <c r="C39" s="8"/>
      <c r="D39" s="8"/>
      <c r="E39" s="9"/>
    </row>
    <row r="40" spans="1:5" x14ac:dyDescent="0.25">
      <c r="A40" s="7"/>
      <c r="B40" s="8"/>
      <c r="C40" s="8"/>
      <c r="D40" s="8"/>
      <c r="E40" s="9"/>
    </row>
    <row r="41" spans="1:5" x14ac:dyDescent="0.25">
      <c r="A41" s="7"/>
      <c r="B41" s="8"/>
      <c r="C41" s="8"/>
      <c r="D41" s="8"/>
      <c r="E41" s="9"/>
    </row>
    <row r="42" spans="1:5" x14ac:dyDescent="0.25">
      <c r="A42" s="7"/>
      <c r="B42" s="8"/>
      <c r="C42" s="8"/>
      <c r="D42" s="8"/>
      <c r="E42" s="9"/>
    </row>
    <row r="43" spans="1:5" x14ac:dyDescent="0.25">
      <c r="A43" s="7"/>
      <c r="B43" s="8"/>
      <c r="C43" s="8"/>
      <c r="D43" s="8"/>
      <c r="E43" s="9"/>
    </row>
    <row r="44" spans="1:5" x14ac:dyDescent="0.25">
      <c r="A44" s="7"/>
      <c r="B44" s="8"/>
      <c r="C44" s="8"/>
      <c r="D44" s="8"/>
      <c r="E44" s="9"/>
    </row>
    <row r="45" spans="1:5" x14ac:dyDescent="0.25">
      <c r="A45" s="7"/>
      <c r="B45" s="8"/>
      <c r="C45" s="8"/>
      <c r="D45" s="8"/>
      <c r="E45" s="9"/>
    </row>
    <row r="46" spans="1:5" x14ac:dyDescent="0.25">
      <c r="A46" s="7"/>
      <c r="B46" s="8"/>
      <c r="C46" s="8"/>
      <c r="D46" s="8"/>
      <c r="E46" s="9"/>
    </row>
    <row r="47" spans="1:5" x14ac:dyDescent="0.25">
      <c r="A47" s="7"/>
      <c r="B47" s="8"/>
      <c r="C47" s="8"/>
      <c r="D47" s="8"/>
      <c r="E47" s="9"/>
    </row>
    <row r="48" spans="1:5" x14ac:dyDescent="0.25">
      <c r="A48" s="7"/>
      <c r="B48" s="10"/>
      <c r="C48" s="10"/>
      <c r="D48" s="10"/>
      <c r="E48" s="72"/>
    </row>
    <row r="49" spans="1:5" ht="16.5" x14ac:dyDescent="0.35">
      <c r="A49" s="73"/>
      <c r="B49" s="74"/>
      <c r="C49" s="3"/>
      <c r="D49" s="3"/>
      <c r="E49" s="15"/>
    </row>
    <row r="50" spans="1:5" x14ac:dyDescent="0.25">
      <c r="A50" s="7"/>
      <c r="B50" s="10"/>
      <c r="C50" s="8"/>
      <c r="D50" s="8"/>
      <c r="E50" s="9"/>
    </row>
    <row r="51" spans="1:5" x14ac:dyDescent="0.25">
      <c r="A51" s="7"/>
      <c r="B51" s="10"/>
      <c r="C51" s="8"/>
      <c r="D51" s="8"/>
      <c r="E51" s="9"/>
    </row>
    <row r="52" spans="1:5" x14ac:dyDescent="0.25">
      <c r="A52" s="75"/>
      <c r="B52" s="10"/>
      <c r="C52" s="10"/>
      <c r="D52" s="10"/>
      <c r="E52" s="72"/>
    </row>
    <row r="53" spans="1:5" x14ac:dyDescent="0.25">
      <c r="A53" s="7"/>
      <c r="B53" s="76"/>
      <c r="C53" s="76"/>
      <c r="D53" s="76"/>
      <c r="E53" s="11"/>
    </row>
    <row r="54" spans="1:5" x14ac:dyDescent="0.25">
      <c r="A54" s="5"/>
      <c r="B54" s="4"/>
      <c r="C54" s="4"/>
      <c r="D54" s="4"/>
      <c r="E54" s="17"/>
    </row>
    <row r="55" spans="1:5" x14ac:dyDescent="0.25">
      <c r="A55" s="18"/>
      <c r="B55" s="19"/>
      <c r="C55" s="1"/>
      <c r="D55" s="1"/>
      <c r="E55" s="20"/>
    </row>
    <row r="57" spans="1:5" x14ac:dyDescent="0.25">
      <c r="B57" s="24"/>
      <c r="C57" s="24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9"/>
  <sheetViews>
    <sheetView workbookViewId="0">
      <selection sqref="A1:E29"/>
    </sheetView>
  </sheetViews>
  <sheetFormatPr baseColWidth="10" defaultColWidth="11.42578125" defaultRowHeight="15" x14ac:dyDescent="0.25"/>
  <cols>
    <col min="1" max="1" width="39.85546875" style="57" customWidth="1"/>
    <col min="2" max="2" width="18.5703125" style="57" customWidth="1"/>
    <col min="3" max="3" width="18.42578125" style="57" customWidth="1"/>
    <col min="4" max="4" width="14.28515625" style="57" customWidth="1"/>
    <col min="5" max="5" width="13.7109375" style="57" customWidth="1"/>
    <col min="6" max="6" width="11.42578125" style="57"/>
    <col min="7" max="7" width="16.42578125" style="122" bestFit="1" customWidth="1"/>
    <col min="8" max="8" width="14.85546875" style="122" bestFit="1" customWidth="1"/>
    <col min="9" max="9" width="14.85546875" style="57" bestFit="1" customWidth="1"/>
    <col min="10" max="256" width="11.42578125" style="57"/>
    <col min="257" max="257" width="39.85546875" style="57" customWidth="1"/>
    <col min="258" max="258" width="18.5703125" style="57" customWidth="1"/>
    <col min="259" max="259" width="18.42578125" style="57" customWidth="1"/>
    <col min="260" max="260" width="14.28515625" style="57" customWidth="1"/>
    <col min="261" max="261" width="13.7109375" style="57" customWidth="1"/>
    <col min="262" max="262" width="11.42578125" style="57"/>
    <col min="263" max="263" width="16.42578125" style="57" bestFit="1" customWidth="1"/>
    <col min="264" max="265" width="14.85546875" style="57" bestFit="1" customWidth="1"/>
    <col min="266" max="512" width="11.42578125" style="57"/>
    <col min="513" max="513" width="39.85546875" style="57" customWidth="1"/>
    <col min="514" max="514" width="18.5703125" style="57" customWidth="1"/>
    <col min="515" max="515" width="18.42578125" style="57" customWidth="1"/>
    <col min="516" max="516" width="14.28515625" style="57" customWidth="1"/>
    <col min="517" max="517" width="13.7109375" style="57" customWidth="1"/>
    <col min="518" max="518" width="11.42578125" style="57"/>
    <col min="519" max="519" width="16.42578125" style="57" bestFit="1" customWidth="1"/>
    <col min="520" max="521" width="14.85546875" style="57" bestFit="1" customWidth="1"/>
    <col min="522" max="768" width="11.42578125" style="57"/>
    <col min="769" max="769" width="39.85546875" style="57" customWidth="1"/>
    <col min="770" max="770" width="18.5703125" style="57" customWidth="1"/>
    <col min="771" max="771" width="18.42578125" style="57" customWidth="1"/>
    <col min="772" max="772" width="14.28515625" style="57" customWidth="1"/>
    <col min="773" max="773" width="13.7109375" style="57" customWidth="1"/>
    <col min="774" max="774" width="11.42578125" style="57"/>
    <col min="775" max="775" width="16.42578125" style="57" bestFit="1" customWidth="1"/>
    <col min="776" max="777" width="14.85546875" style="57" bestFit="1" customWidth="1"/>
    <col min="778" max="1024" width="11.42578125" style="57"/>
    <col min="1025" max="1025" width="39.85546875" style="57" customWidth="1"/>
    <col min="1026" max="1026" width="18.5703125" style="57" customWidth="1"/>
    <col min="1027" max="1027" width="18.42578125" style="57" customWidth="1"/>
    <col min="1028" max="1028" width="14.28515625" style="57" customWidth="1"/>
    <col min="1029" max="1029" width="13.7109375" style="57" customWidth="1"/>
    <col min="1030" max="1030" width="11.42578125" style="57"/>
    <col min="1031" max="1031" width="16.42578125" style="57" bestFit="1" customWidth="1"/>
    <col min="1032" max="1033" width="14.85546875" style="57" bestFit="1" customWidth="1"/>
    <col min="1034" max="1280" width="11.42578125" style="57"/>
    <col min="1281" max="1281" width="39.85546875" style="57" customWidth="1"/>
    <col min="1282" max="1282" width="18.5703125" style="57" customWidth="1"/>
    <col min="1283" max="1283" width="18.42578125" style="57" customWidth="1"/>
    <col min="1284" max="1284" width="14.28515625" style="57" customWidth="1"/>
    <col min="1285" max="1285" width="13.7109375" style="57" customWidth="1"/>
    <col min="1286" max="1286" width="11.42578125" style="57"/>
    <col min="1287" max="1287" width="16.42578125" style="57" bestFit="1" customWidth="1"/>
    <col min="1288" max="1289" width="14.85546875" style="57" bestFit="1" customWidth="1"/>
    <col min="1290" max="1536" width="11.42578125" style="57"/>
    <col min="1537" max="1537" width="39.85546875" style="57" customWidth="1"/>
    <col min="1538" max="1538" width="18.5703125" style="57" customWidth="1"/>
    <col min="1539" max="1539" width="18.42578125" style="57" customWidth="1"/>
    <col min="1540" max="1540" width="14.28515625" style="57" customWidth="1"/>
    <col min="1541" max="1541" width="13.7109375" style="57" customWidth="1"/>
    <col min="1542" max="1542" width="11.42578125" style="57"/>
    <col min="1543" max="1543" width="16.42578125" style="57" bestFit="1" customWidth="1"/>
    <col min="1544" max="1545" width="14.85546875" style="57" bestFit="1" customWidth="1"/>
    <col min="1546" max="1792" width="11.42578125" style="57"/>
    <col min="1793" max="1793" width="39.85546875" style="57" customWidth="1"/>
    <col min="1794" max="1794" width="18.5703125" style="57" customWidth="1"/>
    <col min="1795" max="1795" width="18.42578125" style="57" customWidth="1"/>
    <col min="1796" max="1796" width="14.28515625" style="57" customWidth="1"/>
    <col min="1797" max="1797" width="13.7109375" style="57" customWidth="1"/>
    <col min="1798" max="1798" width="11.42578125" style="57"/>
    <col min="1799" max="1799" width="16.42578125" style="57" bestFit="1" customWidth="1"/>
    <col min="1800" max="1801" width="14.85546875" style="57" bestFit="1" customWidth="1"/>
    <col min="1802" max="2048" width="11.42578125" style="57"/>
    <col min="2049" max="2049" width="39.85546875" style="57" customWidth="1"/>
    <col min="2050" max="2050" width="18.5703125" style="57" customWidth="1"/>
    <col min="2051" max="2051" width="18.42578125" style="57" customWidth="1"/>
    <col min="2052" max="2052" width="14.28515625" style="57" customWidth="1"/>
    <col min="2053" max="2053" width="13.7109375" style="57" customWidth="1"/>
    <col min="2054" max="2054" width="11.42578125" style="57"/>
    <col min="2055" max="2055" width="16.42578125" style="57" bestFit="1" customWidth="1"/>
    <col min="2056" max="2057" width="14.85546875" style="57" bestFit="1" customWidth="1"/>
    <col min="2058" max="2304" width="11.42578125" style="57"/>
    <col min="2305" max="2305" width="39.85546875" style="57" customWidth="1"/>
    <col min="2306" max="2306" width="18.5703125" style="57" customWidth="1"/>
    <col min="2307" max="2307" width="18.42578125" style="57" customWidth="1"/>
    <col min="2308" max="2308" width="14.28515625" style="57" customWidth="1"/>
    <col min="2309" max="2309" width="13.7109375" style="57" customWidth="1"/>
    <col min="2310" max="2310" width="11.42578125" style="57"/>
    <col min="2311" max="2311" width="16.42578125" style="57" bestFit="1" customWidth="1"/>
    <col min="2312" max="2313" width="14.85546875" style="57" bestFit="1" customWidth="1"/>
    <col min="2314" max="2560" width="11.42578125" style="57"/>
    <col min="2561" max="2561" width="39.85546875" style="57" customWidth="1"/>
    <col min="2562" max="2562" width="18.5703125" style="57" customWidth="1"/>
    <col min="2563" max="2563" width="18.42578125" style="57" customWidth="1"/>
    <col min="2564" max="2564" width="14.28515625" style="57" customWidth="1"/>
    <col min="2565" max="2565" width="13.7109375" style="57" customWidth="1"/>
    <col min="2566" max="2566" width="11.42578125" style="57"/>
    <col min="2567" max="2567" width="16.42578125" style="57" bestFit="1" customWidth="1"/>
    <col min="2568" max="2569" width="14.85546875" style="57" bestFit="1" customWidth="1"/>
    <col min="2570" max="2816" width="11.42578125" style="57"/>
    <col min="2817" max="2817" width="39.85546875" style="57" customWidth="1"/>
    <col min="2818" max="2818" width="18.5703125" style="57" customWidth="1"/>
    <col min="2819" max="2819" width="18.42578125" style="57" customWidth="1"/>
    <col min="2820" max="2820" width="14.28515625" style="57" customWidth="1"/>
    <col min="2821" max="2821" width="13.7109375" style="57" customWidth="1"/>
    <col min="2822" max="2822" width="11.42578125" style="57"/>
    <col min="2823" max="2823" width="16.42578125" style="57" bestFit="1" customWidth="1"/>
    <col min="2824" max="2825" width="14.85546875" style="57" bestFit="1" customWidth="1"/>
    <col min="2826" max="3072" width="11.42578125" style="57"/>
    <col min="3073" max="3073" width="39.85546875" style="57" customWidth="1"/>
    <col min="3074" max="3074" width="18.5703125" style="57" customWidth="1"/>
    <col min="3075" max="3075" width="18.42578125" style="57" customWidth="1"/>
    <col min="3076" max="3076" width="14.28515625" style="57" customWidth="1"/>
    <col min="3077" max="3077" width="13.7109375" style="57" customWidth="1"/>
    <col min="3078" max="3078" width="11.42578125" style="57"/>
    <col min="3079" max="3079" width="16.42578125" style="57" bestFit="1" customWidth="1"/>
    <col min="3080" max="3081" width="14.85546875" style="57" bestFit="1" customWidth="1"/>
    <col min="3082" max="3328" width="11.42578125" style="57"/>
    <col min="3329" max="3329" width="39.85546875" style="57" customWidth="1"/>
    <col min="3330" max="3330" width="18.5703125" style="57" customWidth="1"/>
    <col min="3331" max="3331" width="18.42578125" style="57" customWidth="1"/>
    <col min="3332" max="3332" width="14.28515625" style="57" customWidth="1"/>
    <col min="3333" max="3333" width="13.7109375" style="57" customWidth="1"/>
    <col min="3334" max="3334" width="11.42578125" style="57"/>
    <col min="3335" max="3335" width="16.42578125" style="57" bestFit="1" customWidth="1"/>
    <col min="3336" max="3337" width="14.85546875" style="57" bestFit="1" customWidth="1"/>
    <col min="3338" max="3584" width="11.42578125" style="57"/>
    <col min="3585" max="3585" width="39.85546875" style="57" customWidth="1"/>
    <col min="3586" max="3586" width="18.5703125" style="57" customWidth="1"/>
    <col min="3587" max="3587" width="18.42578125" style="57" customWidth="1"/>
    <col min="3588" max="3588" width="14.28515625" style="57" customWidth="1"/>
    <col min="3589" max="3589" width="13.7109375" style="57" customWidth="1"/>
    <col min="3590" max="3590" width="11.42578125" style="57"/>
    <col min="3591" max="3591" width="16.42578125" style="57" bestFit="1" customWidth="1"/>
    <col min="3592" max="3593" width="14.85546875" style="57" bestFit="1" customWidth="1"/>
    <col min="3594" max="3840" width="11.42578125" style="57"/>
    <col min="3841" max="3841" width="39.85546875" style="57" customWidth="1"/>
    <col min="3842" max="3842" width="18.5703125" style="57" customWidth="1"/>
    <col min="3843" max="3843" width="18.42578125" style="57" customWidth="1"/>
    <col min="3844" max="3844" width="14.28515625" style="57" customWidth="1"/>
    <col min="3845" max="3845" width="13.7109375" style="57" customWidth="1"/>
    <col min="3846" max="3846" width="11.42578125" style="57"/>
    <col min="3847" max="3847" width="16.42578125" style="57" bestFit="1" customWidth="1"/>
    <col min="3848" max="3849" width="14.85546875" style="57" bestFit="1" customWidth="1"/>
    <col min="3850" max="4096" width="11.42578125" style="57"/>
    <col min="4097" max="4097" width="39.85546875" style="57" customWidth="1"/>
    <col min="4098" max="4098" width="18.5703125" style="57" customWidth="1"/>
    <col min="4099" max="4099" width="18.42578125" style="57" customWidth="1"/>
    <col min="4100" max="4100" width="14.28515625" style="57" customWidth="1"/>
    <col min="4101" max="4101" width="13.7109375" style="57" customWidth="1"/>
    <col min="4102" max="4102" width="11.42578125" style="57"/>
    <col min="4103" max="4103" width="16.42578125" style="57" bestFit="1" customWidth="1"/>
    <col min="4104" max="4105" width="14.85546875" style="57" bestFit="1" customWidth="1"/>
    <col min="4106" max="4352" width="11.42578125" style="57"/>
    <col min="4353" max="4353" width="39.85546875" style="57" customWidth="1"/>
    <col min="4354" max="4354" width="18.5703125" style="57" customWidth="1"/>
    <col min="4355" max="4355" width="18.42578125" style="57" customWidth="1"/>
    <col min="4356" max="4356" width="14.28515625" style="57" customWidth="1"/>
    <col min="4357" max="4357" width="13.7109375" style="57" customWidth="1"/>
    <col min="4358" max="4358" width="11.42578125" style="57"/>
    <col min="4359" max="4359" width="16.42578125" style="57" bestFit="1" customWidth="1"/>
    <col min="4360" max="4361" width="14.85546875" style="57" bestFit="1" customWidth="1"/>
    <col min="4362" max="4608" width="11.42578125" style="57"/>
    <col min="4609" max="4609" width="39.85546875" style="57" customWidth="1"/>
    <col min="4610" max="4610" width="18.5703125" style="57" customWidth="1"/>
    <col min="4611" max="4611" width="18.42578125" style="57" customWidth="1"/>
    <col min="4612" max="4612" width="14.28515625" style="57" customWidth="1"/>
    <col min="4613" max="4613" width="13.7109375" style="57" customWidth="1"/>
    <col min="4614" max="4614" width="11.42578125" style="57"/>
    <col min="4615" max="4615" width="16.42578125" style="57" bestFit="1" customWidth="1"/>
    <col min="4616" max="4617" width="14.85546875" style="57" bestFit="1" customWidth="1"/>
    <col min="4618" max="4864" width="11.42578125" style="57"/>
    <col min="4865" max="4865" width="39.85546875" style="57" customWidth="1"/>
    <col min="4866" max="4866" width="18.5703125" style="57" customWidth="1"/>
    <col min="4867" max="4867" width="18.42578125" style="57" customWidth="1"/>
    <col min="4868" max="4868" width="14.28515625" style="57" customWidth="1"/>
    <col min="4869" max="4869" width="13.7109375" style="57" customWidth="1"/>
    <col min="4870" max="4870" width="11.42578125" style="57"/>
    <col min="4871" max="4871" width="16.42578125" style="57" bestFit="1" customWidth="1"/>
    <col min="4872" max="4873" width="14.85546875" style="57" bestFit="1" customWidth="1"/>
    <col min="4874" max="5120" width="11.42578125" style="57"/>
    <col min="5121" max="5121" width="39.85546875" style="57" customWidth="1"/>
    <col min="5122" max="5122" width="18.5703125" style="57" customWidth="1"/>
    <col min="5123" max="5123" width="18.42578125" style="57" customWidth="1"/>
    <col min="5124" max="5124" width="14.28515625" style="57" customWidth="1"/>
    <col min="5125" max="5125" width="13.7109375" style="57" customWidth="1"/>
    <col min="5126" max="5126" width="11.42578125" style="57"/>
    <col min="5127" max="5127" width="16.42578125" style="57" bestFit="1" customWidth="1"/>
    <col min="5128" max="5129" width="14.85546875" style="57" bestFit="1" customWidth="1"/>
    <col min="5130" max="5376" width="11.42578125" style="57"/>
    <col min="5377" max="5377" width="39.85546875" style="57" customWidth="1"/>
    <col min="5378" max="5378" width="18.5703125" style="57" customWidth="1"/>
    <col min="5379" max="5379" width="18.42578125" style="57" customWidth="1"/>
    <col min="5380" max="5380" width="14.28515625" style="57" customWidth="1"/>
    <col min="5381" max="5381" width="13.7109375" style="57" customWidth="1"/>
    <col min="5382" max="5382" width="11.42578125" style="57"/>
    <col min="5383" max="5383" width="16.42578125" style="57" bestFit="1" customWidth="1"/>
    <col min="5384" max="5385" width="14.85546875" style="57" bestFit="1" customWidth="1"/>
    <col min="5386" max="5632" width="11.42578125" style="57"/>
    <col min="5633" max="5633" width="39.85546875" style="57" customWidth="1"/>
    <col min="5634" max="5634" width="18.5703125" style="57" customWidth="1"/>
    <col min="5635" max="5635" width="18.42578125" style="57" customWidth="1"/>
    <col min="5636" max="5636" width="14.28515625" style="57" customWidth="1"/>
    <col min="5637" max="5637" width="13.7109375" style="57" customWidth="1"/>
    <col min="5638" max="5638" width="11.42578125" style="57"/>
    <col min="5639" max="5639" width="16.42578125" style="57" bestFit="1" customWidth="1"/>
    <col min="5640" max="5641" width="14.85546875" style="57" bestFit="1" customWidth="1"/>
    <col min="5642" max="5888" width="11.42578125" style="57"/>
    <col min="5889" max="5889" width="39.85546875" style="57" customWidth="1"/>
    <col min="5890" max="5890" width="18.5703125" style="57" customWidth="1"/>
    <col min="5891" max="5891" width="18.42578125" style="57" customWidth="1"/>
    <col min="5892" max="5892" width="14.28515625" style="57" customWidth="1"/>
    <col min="5893" max="5893" width="13.7109375" style="57" customWidth="1"/>
    <col min="5894" max="5894" width="11.42578125" style="57"/>
    <col min="5895" max="5895" width="16.42578125" style="57" bestFit="1" customWidth="1"/>
    <col min="5896" max="5897" width="14.85546875" style="57" bestFit="1" customWidth="1"/>
    <col min="5898" max="6144" width="11.42578125" style="57"/>
    <col min="6145" max="6145" width="39.85546875" style="57" customWidth="1"/>
    <col min="6146" max="6146" width="18.5703125" style="57" customWidth="1"/>
    <col min="6147" max="6147" width="18.42578125" style="57" customWidth="1"/>
    <col min="6148" max="6148" width="14.28515625" style="57" customWidth="1"/>
    <col min="6149" max="6149" width="13.7109375" style="57" customWidth="1"/>
    <col min="6150" max="6150" width="11.42578125" style="57"/>
    <col min="6151" max="6151" width="16.42578125" style="57" bestFit="1" customWidth="1"/>
    <col min="6152" max="6153" width="14.85546875" style="57" bestFit="1" customWidth="1"/>
    <col min="6154" max="6400" width="11.42578125" style="57"/>
    <col min="6401" max="6401" width="39.85546875" style="57" customWidth="1"/>
    <col min="6402" max="6402" width="18.5703125" style="57" customWidth="1"/>
    <col min="6403" max="6403" width="18.42578125" style="57" customWidth="1"/>
    <col min="6404" max="6404" width="14.28515625" style="57" customWidth="1"/>
    <col min="6405" max="6405" width="13.7109375" style="57" customWidth="1"/>
    <col min="6406" max="6406" width="11.42578125" style="57"/>
    <col min="6407" max="6407" width="16.42578125" style="57" bestFit="1" customWidth="1"/>
    <col min="6408" max="6409" width="14.85546875" style="57" bestFit="1" customWidth="1"/>
    <col min="6410" max="6656" width="11.42578125" style="57"/>
    <col min="6657" max="6657" width="39.85546875" style="57" customWidth="1"/>
    <col min="6658" max="6658" width="18.5703125" style="57" customWidth="1"/>
    <col min="6659" max="6659" width="18.42578125" style="57" customWidth="1"/>
    <col min="6660" max="6660" width="14.28515625" style="57" customWidth="1"/>
    <col min="6661" max="6661" width="13.7109375" style="57" customWidth="1"/>
    <col min="6662" max="6662" width="11.42578125" style="57"/>
    <col min="6663" max="6663" width="16.42578125" style="57" bestFit="1" customWidth="1"/>
    <col min="6664" max="6665" width="14.85546875" style="57" bestFit="1" customWidth="1"/>
    <col min="6666" max="6912" width="11.42578125" style="57"/>
    <col min="6913" max="6913" width="39.85546875" style="57" customWidth="1"/>
    <col min="6914" max="6914" width="18.5703125" style="57" customWidth="1"/>
    <col min="6915" max="6915" width="18.42578125" style="57" customWidth="1"/>
    <col min="6916" max="6916" width="14.28515625" style="57" customWidth="1"/>
    <col min="6917" max="6917" width="13.7109375" style="57" customWidth="1"/>
    <col min="6918" max="6918" width="11.42578125" style="57"/>
    <col min="6919" max="6919" width="16.42578125" style="57" bestFit="1" customWidth="1"/>
    <col min="6920" max="6921" width="14.85546875" style="57" bestFit="1" customWidth="1"/>
    <col min="6922" max="7168" width="11.42578125" style="57"/>
    <col min="7169" max="7169" width="39.85546875" style="57" customWidth="1"/>
    <col min="7170" max="7170" width="18.5703125" style="57" customWidth="1"/>
    <col min="7171" max="7171" width="18.42578125" style="57" customWidth="1"/>
    <col min="7172" max="7172" width="14.28515625" style="57" customWidth="1"/>
    <col min="7173" max="7173" width="13.7109375" style="57" customWidth="1"/>
    <col min="7174" max="7174" width="11.42578125" style="57"/>
    <col min="7175" max="7175" width="16.42578125" style="57" bestFit="1" customWidth="1"/>
    <col min="7176" max="7177" width="14.85546875" style="57" bestFit="1" customWidth="1"/>
    <col min="7178" max="7424" width="11.42578125" style="57"/>
    <col min="7425" max="7425" width="39.85546875" style="57" customWidth="1"/>
    <col min="7426" max="7426" width="18.5703125" style="57" customWidth="1"/>
    <col min="7427" max="7427" width="18.42578125" style="57" customWidth="1"/>
    <col min="7428" max="7428" width="14.28515625" style="57" customWidth="1"/>
    <col min="7429" max="7429" width="13.7109375" style="57" customWidth="1"/>
    <col min="7430" max="7430" width="11.42578125" style="57"/>
    <col min="7431" max="7431" width="16.42578125" style="57" bestFit="1" customWidth="1"/>
    <col min="7432" max="7433" width="14.85546875" style="57" bestFit="1" customWidth="1"/>
    <col min="7434" max="7680" width="11.42578125" style="57"/>
    <col min="7681" max="7681" width="39.85546875" style="57" customWidth="1"/>
    <col min="7682" max="7682" width="18.5703125" style="57" customWidth="1"/>
    <col min="7683" max="7683" width="18.42578125" style="57" customWidth="1"/>
    <col min="7684" max="7684" width="14.28515625" style="57" customWidth="1"/>
    <col min="7685" max="7685" width="13.7109375" style="57" customWidth="1"/>
    <col min="7686" max="7686" width="11.42578125" style="57"/>
    <col min="7687" max="7687" width="16.42578125" style="57" bestFit="1" customWidth="1"/>
    <col min="7688" max="7689" width="14.85546875" style="57" bestFit="1" customWidth="1"/>
    <col min="7690" max="7936" width="11.42578125" style="57"/>
    <col min="7937" max="7937" width="39.85546875" style="57" customWidth="1"/>
    <col min="7938" max="7938" width="18.5703125" style="57" customWidth="1"/>
    <col min="7939" max="7939" width="18.42578125" style="57" customWidth="1"/>
    <col min="7940" max="7940" width="14.28515625" style="57" customWidth="1"/>
    <col min="7941" max="7941" width="13.7109375" style="57" customWidth="1"/>
    <col min="7942" max="7942" width="11.42578125" style="57"/>
    <col min="7943" max="7943" width="16.42578125" style="57" bestFit="1" customWidth="1"/>
    <col min="7944" max="7945" width="14.85546875" style="57" bestFit="1" customWidth="1"/>
    <col min="7946" max="8192" width="11.42578125" style="57"/>
    <col min="8193" max="8193" width="39.85546875" style="57" customWidth="1"/>
    <col min="8194" max="8194" width="18.5703125" style="57" customWidth="1"/>
    <col min="8195" max="8195" width="18.42578125" style="57" customWidth="1"/>
    <col min="8196" max="8196" width="14.28515625" style="57" customWidth="1"/>
    <col min="8197" max="8197" width="13.7109375" style="57" customWidth="1"/>
    <col min="8198" max="8198" width="11.42578125" style="57"/>
    <col min="8199" max="8199" width="16.42578125" style="57" bestFit="1" customWidth="1"/>
    <col min="8200" max="8201" width="14.85546875" style="57" bestFit="1" customWidth="1"/>
    <col min="8202" max="8448" width="11.42578125" style="57"/>
    <col min="8449" max="8449" width="39.85546875" style="57" customWidth="1"/>
    <col min="8450" max="8450" width="18.5703125" style="57" customWidth="1"/>
    <col min="8451" max="8451" width="18.42578125" style="57" customWidth="1"/>
    <col min="8452" max="8452" width="14.28515625" style="57" customWidth="1"/>
    <col min="8453" max="8453" width="13.7109375" style="57" customWidth="1"/>
    <col min="8454" max="8454" width="11.42578125" style="57"/>
    <col min="8455" max="8455" width="16.42578125" style="57" bestFit="1" customWidth="1"/>
    <col min="8456" max="8457" width="14.85546875" style="57" bestFit="1" customWidth="1"/>
    <col min="8458" max="8704" width="11.42578125" style="57"/>
    <col min="8705" max="8705" width="39.85546875" style="57" customWidth="1"/>
    <col min="8706" max="8706" width="18.5703125" style="57" customWidth="1"/>
    <col min="8707" max="8707" width="18.42578125" style="57" customWidth="1"/>
    <col min="8708" max="8708" width="14.28515625" style="57" customWidth="1"/>
    <col min="8709" max="8709" width="13.7109375" style="57" customWidth="1"/>
    <col min="8710" max="8710" width="11.42578125" style="57"/>
    <col min="8711" max="8711" width="16.42578125" style="57" bestFit="1" customWidth="1"/>
    <col min="8712" max="8713" width="14.85546875" style="57" bestFit="1" customWidth="1"/>
    <col min="8714" max="8960" width="11.42578125" style="57"/>
    <col min="8961" max="8961" width="39.85546875" style="57" customWidth="1"/>
    <col min="8962" max="8962" width="18.5703125" style="57" customWidth="1"/>
    <col min="8963" max="8963" width="18.42578125" style="57" customWidth="1"/>
    <col min="8964" max="8964" width="14.28515625" style="57" customWidth="1"/>
    <col min="8965" max="8965" width="13.7109375" style="57" customWidth="1"/>
    <col min="8966" max="8966" width="11.42578125" style="57"/>
    <col min="8967" max="8967" width="16.42578125" style="57" bestFit="1" customWidth="1"/>
    <col min="8968" max="8969" width="14.85546875" style="57" bestFit="1" customWidth="1"/>
    <col min="8970" max="9216" width="11.42578125" style="57"/>
    <col min="9217" max="9217" width="39.85546875" style="57" customWidth="1"/>
    <col min="9218" max="9218" width="18.5703125" style="57" customWidth="1"/>
    <col min="9219" max="9219" width="18.42578125" style="57" customWidth="1"/>
    <col min="9220" max="9220" width="14.28515625" style="57" customWidth="1"/>
    <col min="9221" max="9221" width="13.7109375" style="57" customWidth="1"/>
    <col min="9222" max="9222" width="11.42578125" style="57"/>
    <col min="9223" max="9223" width="16.42578125" style="57" bestFit="1" customWidth="1"/>
    <col min="9224" max="9225" width="14.85546875" style="57" bestFit="1" customWidth="1"/>
    <col min="9226" max="9472" width="11.42578125" style="57"/>
    <col min="9473" max="9473" width="39.85546875" style="57" customWidth="1"/>
    <col min="9474" max="9474" width="18.5703125" style="57" customWidth="1"/>
    <col min="9475" max="9475" width="18.42578125" style="57" customWidth="1"/>
    <col min="9476" max="9476" width="14.28515625" style="57" customWidth="1"/>
    <col min="9477" max="9477" width="13.7109375" style="57" customWidth="1"/>
    <col min="9478" max="9478" width="11.42578125" style="57"/>
    <col min="9479" max="9479" width="16.42578125" style="57" bestFit="1" customWidth="1"/>
    <col min="9480" max="9481" width="14.85546875" style="57" bestFit="1" customWidth="1"/>
    <col min="9482" max="9728" width="11.42578125" style="57"/>
    <col min="9729" max="9729" width="39.85546875" style="57" customWidth="1"/>
    <col min="9730" max="9730" width="18.5703125" style="57" customWidth="1"/>
    <col min="9731" max="9731" width="18.42578125" style="57" customWidth="1"/>
    <col min="9732" max="9732" width="14.28515625" style="57" customWidth="1"/>
    <col min="9733" max="9733" width="13.7109375" style="57" customWidth="1"/>
    <col min="9734" max="9734" width="11.42578125" style="57"/>
    <col min="9735" max="9735" width="16.42578125" style="57" bestFit="1" customWidth="1"/>
    <col min="9736" max="9737" width="14.85546875" style="57" bestFit="1" customWidth="1"/>
    <col min="9738" max="9984" width="11.42578125" style="57"/>
    <col min="9985" max="9985" width="39.85546875" style="57" customWidth="1"/>
    <col min="9986" max="9986" width="18.5703125" style="57" customWidth="1"/>
    <col min="9987" max="9987" width="18.42578125" style="57" customWidth="1"/>
    <col min="9988" max="9988" width="14.28515625" style="57" customWidth="1"/>
    <col min="9989" max="9989" width="13.7109375" style="57" customWidth="1"/>
    <col min="9990" max="9990" width="11.42578125" style="57"/>
    <col min="9991" max="9991" width="16.42578125" style="57" bestFit="1" customWidth="1"/>
    <col min="9992" max="9993" width="14.85546875" style="57" bestFit="1" customWidth="1"/>
    <col min="9994" max="10240" width="11.42578125" style="57"/>
    <col min="10241" max="10241" width="39.85546875" style="57" customWidth="1"/>
    <col min="10242" max="10242" width="18.5703125" style="57" customWidth="1"/>
    <col min="10243" max="10243" width="18.42578125" style="57" customWidth="1"/>
    <col min="10244" max="10244" width="14.28515625" style="57" customWidth="1"/>
    <col min="10245" max="10245" width="13.7109375" style="57" customWidth="1"/>
    <col min="10246" max="10246" width="11.42578125" style="57"/>
    <col min="10247" max="10247" width="16.42578125" style="57" bestFit="1" customWidth="1"/>
    <col min="10248" max="10249" width="14.85546875" style="57" bestFit="1" customWidth="1"/>
    <col min="10250" max="10496" width="11.42578125" style="57"/>
    <col min="10497" max="10497" width="39.85546875" style="57" customWidth="1"/>
    <col min="10498" max="10498" width="18.5703125" style="57" customWidth="1"/>
    <col min="10499" max="10499" width="18.42578125" style="57" customWidth="1"/>
    <col min="10500" max="10500" width="14.28515625" style="57" customWidth="1"/>
    <col min="10501" max="10501" width="13.7109375" style="57" customWidth="1"/>
    <col min="10502" max="10502" width="11.42578125" style="57"/>
    <col min="10503" max="10503" width="16.42578125" style="57" bestFit="1" customWidth="1"/>
    <col min="10504" max="10505" width="14.85546875" style="57" bestFit="1" customWidth="1"/>
    <col min="10506" max="10752" width="11.42578125" style="57"/>
    <col min="10753" max="10753" width="39.85546875" style="57" customWidth="1"/>
    <col min="10754" max="10754" width="18.5703125" style="57" customWidth="1"/>
    <col min="10755" max="10755" width="18.42578125" style="57" customWidth="1"/>
    <col min="10756" max="10756" width="14.28515625" style="57" customWidth="1"/>
    <col min="10757" max="10757" width="13.7109375" style="57" customWidth="1"/>
    <col min="10758" max="10758" width="11.42578125" style="57"/>
    <col min="10759" max="10759" width="16.42578125" style="57" bestFit="1" customWidth="1"/>
    <col min="10760" max="10761" width="14.85546875" style="57" bestFit="1" customWidth="1"/>
    <col min="10762" max="11008" width="11.42578125" style="57"/>
    <col min="11009" max="11009" width="39.85546875" style="57" customWidth="1"/>
    <col min="11010" max="11010" width="18.5703125" style="57" customWidth="1"/>
    <col min="11011" max="11011" width="18.42578125" style="57" customWidth="1"/>
    <col min="11012" max="11012" width="14.28515625" style="57" customWidth="1"/>
    <col min="11013" max="11013" width="13.7109375" style="57" customWidth="1"/>
    <col min="11014" max="11014" width="11.42578125" style="57"/>
    <col min="11015" max="11015" width="16.42578125" style="57" bestFit="1" customWidth="1"/>
    <col min="11016" max="11017" width="14.85546875" style="57" bestFit="1" customWidth="1"/>
    <col min="11018" max="11264" width="11.42578125" style="57"/>
    <col min="11265" max="11265" width="39.85546875" style="57" customWidth="1"/>
    <col min="11266" max="11266" width="18.5703125" style="57" customWidth="1"/>
    <col min="11267" max="11267" width="18.42578125" style="57" customWidth="1"/>
    <col min="11268" max="11268" width="14.28515625" style="57" customWidth="1"/>
    <col min="11269" max="11269" width="13.7109375" style="57" customWidth="1"/>
    <col min="11270" max="11270" width="11.42578125" style="57"/>
    <col min="11271" max="11271" width="16.42578125" style="57" bestFit="1" customWidth="1"/>
    <col min="11272" max="11273" width="14.85546875" style="57" bestFit="1" customWidth="1"/>
    <col min="11274" max="11520" width="11.42578125" style="57"/>
    <col min="11521" max="11521" width="39.85546875" style="57" customWidth="1"/>
    <col min="11522" max="11522" width="18.5703125" style="57" customWidth="1"/>
    <col min="11523" max="11523" width="18.42578125" style="57" customWidth="1"/>
    <col min="11524" max="11524" width="14.28515625" style="57" customWidth="1"/>
    <col min="11525" max="11525" width="13.7109375" style="57" customWidth="1"/>
    <col min="11526" max="11526" width="11.42578125" style="57"/>
    <col min="11527" max="11527" width="16.42578125" style="57" bestFit="1" customWidth="1"/>
    <col min="11528" max="11529" width="14.85546875" style="57" bestFit="1" customWidth="1"/>
    <col min="11530" max="11776" width="11.42578125" style="57"/>
    <col min="11777" max="11777" width="39.85546875" style="57" customWidth="1"/>
    <col min="11778" max="11778" width="18.5703125" style="57" customWidth="1"/>
    <col min="11779" max="11779" width="18.42578125" style="57" customWidth="1"/>
    <col min="11780" max="11780" width="14.28515625" style="57" customWidth="1"/>
    <col min="11781" max="11781" width="13.7109375" style="57" customWidth="1"/>
    <col min="11782" max="11782" width="11.42578125" style="57"/>
    <col min="11783" max="11783" width="16.42578125" style="57" bestFit="1" customWidth="1"/>
    <col min="11784" max="11785" width="14.85546875" style="57" bestFit="1" customWidth="1"/>
    <col min="11786" max="12032" width="11.42578125" style="57"/>
    <col min="12033" max="12033" width="39.85546875" style="57" customWidth="1"/>
    <col min="12034" max="12034" width="18.5703125" style="57" customWidth="1"/>
    <col min="12035" max="12035" width="18.42578125" style="57" customWidth="1"/>
    <col min="12036" max="12036" width="14.28515625" style="57" customWidth="1"/>
    <col min="12037" max="12037" width="13.7109375" style="57" customWidth="1"/>
    <col min="12038" max="12038" width="11.42578125" style="57"/>
    <col min="12039" max="12039" width="16.42578125" style="57" bestFit="1" customWidth="1"/>
    <col min="12040" max="12041" width="14.85546875" style="57" bestFit="1" customWidth="1"/>
    <col min="12042" max="12288" width="11.42578125" style="57"/>
    <col min="12289" max="12289" width="39.85546875" style="57" customWidth="1"/>
    <col min="12290" max="12290" width="18.5703125" style="57" customWidth="1"/>
    <col min="12291" max="12291" width="18.42578125" style="57" customWidth="1"/>
    <col min="12292" max="12292" width="14.28515625" style="57" customWidth="1"/>
    <col min="12293" max="12293" width="13.7109375" style="57" customWidth="1"/>
    <col min="12294" max="12294" width="11.42578125" style="57"/>
    <col min="12295" max="12295" width="16.42578125" style="57" bestFit="1" customWidth="1"/>
    <col min="12296" max="12297" width="14.85546875" style="57" bestFit="1" customWidth="1"/>
    <col min="12298" max="12544" width="11.42578125" style="57"/>
    <col min="12545" max="12545" width="39.85546875" style="57" customWidth="1"/>
    <col min="12546" max="12546" width="18.5703125" style="57" customWidth="1"/>
    <col min="12547" max="12547" width="18.42578125" style="57" customWidth="1"/>
    <col min="12548" max="12548" width="14.28515625" style="57" customWidth="1"/>
    <col min="12549" max="12549" width="13.7109375" style="57" customWidth="1"/>
    <col min="12550" max="12550" width="11.42578125" style="57"/>
    <col min="12551" max="12551" width="16.42578125" style="57" bestFit="1" customWidth="1"/>
    <col min="12552" max="12553" width="14.85546875" style="57" bestFit="1" customWidth="1"/>
    <col min="12554" max="12800" width="11.42578125" style="57"/>
    <col min="12801" max="12801" width="39.85546875" style="57" customWidth="1"/>
    <col min="12802" max="12802" width="18.5703125" style="57" customWidth="1"/>
    <col min="12803" max="12803" width="18.42578125" style="57" customWidth="1"/>
    <col min="12804" max="12804" width="14.28515625" style="57" customWidth="1"/>
    <col min="12805" max="12805" width="13.7109375" style="57" customWidth="1"/>
    <col min="12806" max="12806" width="11.42578125" style="57"/>
    <col min="12807" max="12807" width="16.42578125" style="57" bestFit="1" customWidth="1"/>
    <col min="12808" max="12809" width="14.85546875" style="57" bestFit="1" customWidth="1"/>
    <col min="12810" max="13056" width="11.42578125" style="57"/>
    <col min="13057" max="13057" width="39.85546875" style="57" customWidth="1"/>
    <col min="13058" max="13058" width="18.5703125" style="57" customWidth="1"/>
    <col min="13059" max="13059" width="18.42578125" style="57" customWidth="1"/>
    <col min="13060" max="13060" width="14.28515625" style="57" customWidth="1"/>
    <col min="13061" max="13061" width="13.7109375" style="57" customWidth="1"/>
    <col min="13062" max="13062" width="11.42578125" style="57"/>
    <col min="13063" max="13063" width="16.42578125" style="57" bestFit="1" customWidth="1"/>
    <col min="13064" max="13065" width="14.85546875" style="57" bestFit="1" customWidth="1"/>
    <col min="13066" max="13312" width="11.42578125" style="57"/>
    <col min="13313" max="13313" width="39.85546875" style="57" customWidth="1"/>
    <col min="13314" max="13314" width="18.5703125" style="57" customWidth="1"/>
    <col min="13315" max="13315" width="18.42578125" style="57" customWidth="1"/>
    <col min="13316" max="13316" width="14.28515625" style="57" customWidth="1"/>
    <col min="13317" max="13317" width="13.7109375" style="57" customWidth="1"/>
    <col min="13318" max="13318" width="11.42578125" style="57"/>
    <col min="13319" max="13319" width="16.42578125" style="57" bestFit="1" customWidth="1"/>
    <col min="13320" max="13321" width="14.85546875" style="57" bestFit="1" customWidth="1"/>
    <col min="13322" max="13568" width="11.42578125" style="57"/>
    <col min="13569" max="13569" width="39.85546875" style="57" customWidth="1"/>
    <col min="13570" max="13570" width="18.5703125" style="57" customWidth="1"/>
    <col min="13571" max="13571" width="18.42578125" style="57" customWidth="1"/>
    <col min="13572" max="13572" width="14.28515625" style="57" customWidth="1"/>
    <col min="13573" max="13573" width="13.7109375" style="57" customWidth="1"/>
    <col min="13574" max="13574" width="11.42578125" style="57"/>
    <col min="13575" max="13575" width="16.42578125" style="57" bestFit="1" customWidth="1"/>
    <col min="13576" max="13577" width="14.85546875" style="57" bestFit="1" customWidth="1"/>
    <col min="13578" max="13824" width="11.42578125" style="57"/>
    <col min="13825" max="13825" width="39.85546875" style="57" customWidth="1"/>
    <col min="13826" max="13826" width="18.5703125" style="57" customWidth="1"/>
    <col min="13827" max="13827" width="18.42578125" style="57" customWidth="1"/>
    <col min="13828" max="13828" width="14.28515625" style="57" customWidth="1"/>
    <col min="13829" max="13829" width="13.7109375" style="57" customWidth="1"/>
    <col min="13830" max="13830" width="11.42578125" style="57"/>
    <col min="13831" max="13831" width="16.42578125" style="57" bestFit="1" customWidth="1"/>
    <col min="13832" max="13833" width="14.85546875" style="57" bestFit="1" customWidth="1"/>
    <col min="13834" max="14080" width="11.42578125" style="57"/>
    <col min="14081" max="14081" width="39.85546875" style="57" customWidth="1"/>
    <col min="14082" max="14082" width="18.5703125" style="57" customWidth="1"/>
    <col min="14083" max="14083" width="18.42578125" style="57" customWidth="1"/>
    <col min="14084" max="14084" width="14.28515625" style="57" customWidth="1"/>
    <col min="14085" max="14085" width="13.7109375" style="57" customWidth="1"/>
    <col min="14086" max="14086" width="11.42578125" style="57"/>
    <col min="14087" max="14087" width="16.42578125" style="57" bestFit="1" customWidth="1"/>
    <col min="14088" max="14089" width="14.85546875" style="57" bestFit="1" customWidth="1"/>
    <col min="14090" max="14336" width="11.42578125" style="57"/>
    <col min="14337" max="14337" width="39.85546875" style="57" customWidth="1"/>
    <col min="14338" max="14338" width="18.5703125" style="57" customWidth="1"/>
    <col min="14339" max="14339" width="18.42578125" style="57" customWidth="1"/>
    <col min="14340" max="14340" width="14.28515625" style="57" customWidth="1"/>
    <col min="14341" max="14341" width="13.7109375" style="57" customWidth="1"/>
    <col min="14342" max="14342" width="11.42578125" style="57"/>
    <col min="14343" max="14343" width="16.42578125" style="57" bestFit="1" customWidth="1"/>
    <col min="14344" max="14345" width="14.85546875" style="57" bestFit="1" customWidth="1"/>
    <col min="14346" max="14592" width="11.42578125" style="57"/>
    <col min="14593" max="14593" width="39.85546875" style="57" customWidth="1"/>
    <col min="14594" max="14594" width="18.5703125" style="57" customWidth="1"/>
    <col min="14595" max="14595" width="18.42578125" style="57" customWidth="1"/>
    <col min="14596" max="14596" width="14.28515625" style="57" customWidth="1"/>
    <col min="14597" max="14597" width="13.7109375" style="57" customWidth="1"/>
    <col min="14598" max="14598" width="11.42578125" style="57"/>
    <col min="14599" max="14599" width="16.42578125" style="57" bestFit="1" customWidth="1"/>
    <col min="14600" max="14601" width="14.85546875" style="57" bestFit="1" customWidth="1"/>
    <col min="14602" max="14848" width="11.42578125" style="57"/>
    <col min="14849" max="14849" width="39.85546875" style="57" customWidth="1"/>
    <col min="14850" max="14850" width="18.5703125" style="57" customWidth="1"/>
    <col min="14851" max="14851" width="18.42578125" style="57" customWidth="1"/>
    <col min="14852" max="14852" width="14.28515625" style="57" customWidth="1"/>
    <col min="14853" max="14853" width="13.7109375" style="57" customWidth="1"/>
    <col min="14854" max="14854" width="11.42578125" style="57"/>
    <col min="14855" max="14855" width="16.42578125" style="57" bestFit="1" customWidth="1"/>
    <col min="14856" max="14857" width="14.85546875" style="57" bestFit="1" customWidth="1"/>
    <col min="14858" max="15104" width="11.42578125" style="57"/>
    <col min="15105" max="15105" width="39.85546875" style="57" customWidth="1"/>
    <col min="15106" max="15106" width="18.5703125" style="57" customWidth="1"/>
    <col min="15107" max="15107" width="18.42578125" style="57" customWidth="1"/>
    <col min="15108" max="15108" width="14.28515625" style="57" customWidth="1"/>
    <col min="15109" max="15109" width="13.7109375" style="57" customWidth="1"/>
    <col min="15110" max="15110" width="11.42578125" style="57"/>
    <col min="15111" max="15111" width="16.42578125" style="57" bestFit="1" customWidth="1"/>
    <col min="15112" max="15113" width="14.85546875" style="57" bestFit="1" customWidth="1"/>
    <col min="15114" max="15360" width="11.42578125" style="57"/>
    <col min="15361" max="15361" width="39.85546875" style="57" customWidth="1"/>
    <col min="15362" max="15362" width="18.5703125" style="57" customWidth="1"/>
    <col min="15363" max="15363" width="18.42578125" style="57" customWidth="1"/>
    <col min="15364" max="15364" width="14.28515625" style="57" customWidth="1"/>
    <col min="15365" max="15365" width="13.7109375" style="57" customWidth="1"/>
    <col min="15366" max="15366" width="11.42578125" style="57"/>
    <col min="15367" max="15367" width="16.42578125" style="57" bestFit="1" customWidth="1"/>
    <col min="15368" max="15369" width="14.85546875" style="57" bestFit="1" customWidth="1"/>
    <col min="15370" max="15616" width="11.42578125" style="57"/>
    <col min="15617" max="15617" width="39.85546875" style="57" customWidth="1"/>
    <col min="15618" max="15618" width="18.5703125" style="57" customWidth="1"/>
    <col min="15619" max="15619" width="18.42578125" style="57" customWidth="1"/>
    <col min="15620" max="15620" width="14.28515625" style="57" customWidth="1"/>
    <col min="15621" max="15621" width="13.7109375" style="57" customWidth="1"/>
    <col min="15622" max="15622" width="11.42578125" style="57"/>
    <col min="15623" max="15623" width="16.42578125" style="57" bestFit="1" customWidth="1"/>
    <col min="15624" max="15625" width="14.85546875" style="57" bestFit="1" customWidth="1"/>
    <col min="15626" max="15872" width="11.42578125" style="57"/>
    <col min="15873" max="15873" width="39.85546875" style="57" customWidth="1"/>
    <col min="15874" max="15874" width="18.5703125" style="57" customWidth="1"/>
    <col min="15875" max="15875" width="18.42578125" style="57" customWidth="1"/>
    <col min="15876" max="15876" width="14.28515625" style="57" customWidth="1"/>
    <col min="15877" max="15877" width="13.7109375" style="57" customWidth="1"/>
    <col min="15878" max="15878" width="11.42578125" style="57"/>
    <col min="15879" max="15879" width="16.42578125" style="57" bestFit="1" customWidth="1"/>
    <col min="15880" max="15881" width="14.85546875" style="57" bestFit="1" customWidth="1"/>
    <col min="15882" max="16128" width="11.42578125" style="57"/>
    <col min="16129" max="16129" width="39.85546875" style="57" customWidth="1"/>
    <col min="16130" max="16130" width="18.5703125" style="57" customWidth="1"/>
    <col min="16131" max="16131" width="18.42578125" style="57" customWidth="1"/>
    <col min="16132" max="16132" width="14.28515625" style="57" customWidth="1"/>
    <col min="16133" max="16133" width="13.7109375" style="57" customWidth="1"/>
    <col min="16134" max="16134" width="11.42578125" style="57"/>
    <col min="16135" max="16135" width="16.42578125" style="57" bestFit="1" customWidth="1"/>
    <col min="16136" max="16137" width="14.85546875" style="57" bestFit="1" customWidth="1"/>
    <col min="16138" max="16384" width="11.42578125" style="57"/>
  </cols>
  <sheetData>
    <row r="1" spans="1:10" ht="15.75" x14ac:dyDescent="0.25">
      <c r="A1" s="100" t="s">
        <v>32</v>
      </c>
      <c r="B1" s="100"/>
      <c r="C1" s="100"/>
      <c r="D1" s="100"/>
      <c r="E1" s="100"/>
    </row>
    <row r="2" spans="1:10" x14ac:dyDescent="0.25">
      <c r="A2" s="101" t="s">
        <v>0</v>
      </c>
      <c r="B2" s="101"/>
      <c r="C2" s="101"/>
      <c r="D2" s="101"/>
      <c r="E2" s="101"/>
    </row>
    <row r="3" spans="1:10" x14ac:dyDescent="0.25">
      <c r="A3" s="102"/>
      <c r="B3" s="102"/>
      <c r="C3" s="102"/>
      <c r="D3" s="102"/>
      <c r="E3" s="102"/>
    </row>
    <row r="4" spans="1:10" ht="30" x14ac:dyDescent="0.25">
      <c r="A4" s="42"/>
      <c r="B4" s="51" t="s">
        <v>1</v>
      </c>
      <c r="C4" s="44" t="s">
        <v>2</v>
      </c>
      <c r="D4" s="103" t="s">
        <v>3</v>
      </c>
      <c r="E4" s="104"/>
    </row>
    <row r="5" spans="1:10" x14ac:dyDescent="0.25">
      <c r="A5" s="48" t="s">
        <v>4</v>
      </c>
      <c r="B5" s="38"/>
      <c r="C5" s="38"/>
      <c r="D5" s="105" t="s">
        <v>5</v>
      </c>
      <c r="E5" s="47"/>
    </row>
    <row r="6" spans="1:10" x14ac:dyDescent="0.25">
      <c r="A6" s="45"/>
      <c r="B6" s="35" t="s">
        <v>6</v>
      </c>
      <c r="C6" s="35" t="s">
        <v>7</v>
      </c>
      <c r="D6" s="106"/>
      <c r="E6" s="35" t="s">
        <v>8</v>
      </c>
    </row>
    <row r="7" spans="1:10" x14ac:dyDescent="0.25">
      <c r="A7" s="131" t="s">
        <v>9</v>
      </c>
      <c r="B7" s="132">
        <f>SUM(B8:B12)</f>
        <v>5428969.0831899997</v>
      </c>
      <c r="C7" s="132">
        <f>SUM(C8:C12)</f>
        <v>277539.89977000002</v>
      </c>
      <c r="D7" s="132">
        <f>SUM(D8:D12)</f>
        <v>6533855.4241743693</v>
      </c>
      <c r="E7" s="137">
        <f>SUM(E8:E12)</f>
        <v>94.74202471822835</v>
      </c>
      <c r="I7" s="85"/>
    </row>
    <row r="8" spans="1:10" x14ac:dyDescent="0.25">
      <c r="A8" s="31" t="s">
        <v>11</v>
      </c>
      <c r="B8" s="32">
        <v>1721832.61421</v>
      </c>
      <c r="C8" s="32">
        <v>271102.95</v>
      </c>
      <c r="D8" s="32">
        <v>2801093.4581599999</v>
      </c>
      <c r="E8" s="34">
        <v>40.616335750128194</v>
      </c>
      <c r="G8" s="130"/>
      <c r="I8" s="22"/>
    </row>
    <row r="9" spans="1:10" x14ac:dyDescent="0.25">
      <c r="A9" s="134" t="s">
        <v>29</v>
      </c>
      <c r="B9" s="29">
        <v>2310840.1141399997</v>
      </c>
      <c r="C9" s="29"/>
      <c r="D9" s="29">
        <v>2310840.1141399997</v>
      </c>
      <c r="E9" s="135">
        <v>33.507578145010818</v>
      </c>
      <c r="G9" s="130"/>
      <c r="H9" s="130"/>
      <c r="I9" s="22"/>
    </row>
    <row r="10" spans="1:10" x14ac:dyDescent="0.25">
      <c r="A10" s="31" t="s">
        <v>10</v>
      </c>
      <c r="B10" s="32">
        <v>1199304.1340000001</v>
      </c>
      <c r="C10" s="32"/>
      <c r="D10" s="32">
        <v>1199304.1340000001</v>
      </c>
      <c r="E10" s="34">
        <v>17.390115717545019</v>
      </c>
      <c r="I10" s="22"/>
    </row>
    <row r="11" spans="1:10" x14ac:dyDescent="0.25">
      <c r="A11" s="31" t="s">
        <v>12</v>
      </c>
      <c r="B11" s="32">
        <v>196991.22083999999</v>
      </c>
      <c r="C11" s="32">
        <v>6436.9497700000002</v>
      </c>
      <c r="D11" s="32">
        <v>222616.71787436999</v>
      </c>
      <c r="E11" s="34">
        <v>3.2279806053727538</v>
      </c>
      <c r="I11" s="22"/>
    </row>
    <row r="12" spans="1:10" x14ac:dyDescent="0.25">
      <c r="A12" s="31" t="s">
        <v>13</v>
      </c>
      <c r="B12" s="32">
        <v>1</v>
      </c>
      <c r="C12" s="32"/>
      <c r="D12" s="32">
        <v>1</v>
      </c>
      <c r="E12" s="53">
        <v>1.4500171578283758E-5</v>
      </c>
    </row>
    <row r="13" spans="1:10" x14ac:dyDescent="0.25">
      <c r="A13" s="31"/>
      <c r="B13" s="29"/>
      <c r="C13" s="29"/>
      <c r="D13" s="29"/>
      <c r="E13" s="40"/>
    </row>
    <row r="14" spans="1:10" x14ac:dyDescent="0.25">
      <c r="A14" s="131" t="s">
        <v>14</v>
      </c>
      <c r="B14" s="132">
        <f>+B16</f>
        <v>356728.60450000002</v>
      </c>
      <c r="C14" s="132">
        <f>+C16</f>
        <v>1478.5454999999999</v>
      </c>
      <c r="D14" s="132">
        <f>+D16</f>
        <v>358090.76897999994</v>
      </c>
      <c r="E14" s="137">
        <f>+E16</f>
        <v>5.2579752817716354</v>
      </c>
      <c r="I14" s="122"/>
      <c r="J14" s="122"/>
    </row>
    <row r="15" spans="1:10" x14ac:dyDescent="0.25">
      <c r="A15" s="31"/>
      <c r="B15" s="29"/>
      <c r="C15" s="29"/>
      <c r="D15" s="29"/>
      <c r="E15" s="43"/>
      <c r="I15" s="22"/>
    </row>
    <row r="16" spans="1:10" x14ac:dyDescent="0.25">
      <c r="A16" s="138" t="s">
        <v>15</v>
      </c>
      <c r="B16" s="139">
        <f>SUM(B17:B24)</f>
        <v>356728.60450000002</v>
      </c>
      <c r="C16" s="139">
        <f>SUM(C17:C24)</f>
        <v>1478.5454999999999</v>
      </c>
      <c r="D16" s="139">
        <f>SUM(D17:D24)</f>
        <v>358090.76897999994</v>
      </c>
      <c r="E16" s="140">
        <f>SUM(E17:E24)</f>
        <v>5.2579752817716354</v>
      </c>
      <c r="I16" s="22"/>
    </row>
    <row r="17" spans="1:11" x14ac:dyDescent="0.25">
      <c r="A17" s="31" t="s">
        <v>19</v>
      </c>
      <c r="B17" s="33">
        <v>161656.77309999999</v>
      </c>
      <c r="C17" s="33"/>
      <c r="D17" s="33">
        <v>160686.685</v>
      </c>
      <c r="E17" s="46">
        <v>2.3440509467416866</v>
      </c>
      <c r="I17" s="22"/>
    </row>
    <row r="18" spans="1:11" x14ac:dyDescent="0.25">
      <c r="A18" s="31" t="s">
        <v>18</v>
      </c>
      <c r="B18" s="33">
        <v>72554.610329999996</v>
      </c>
      <c r="C18" s="33"/>
      <c r="D18" s="33">
        <v>71505.956349999993</v>
      </c>
      <c r="E18" s="46">
        <v>1.0520542985805192</v>
      </c>
      <c r="I18" s="22"/>
    </row>
    <row r="19" spans="1:11" x14ac:dyDescent="0.25">
      <c r="A19" s="31" t="s">
        <v>16</v>
      </c>
      <c r="B19" s="33">
        <v>50289.148399999998</v>
      </c>
      <c r="C19" s="33"/>
      <c r="D19" s="33">
        <v>49214.86</v>
      </c>
      <c r="E19" s="46">
        <v>0.72920128032577414</v>
      </c>
      <c r="I19" s="22"/>
    </row>
    <row r="20" spans="1:11" x14ac:dyDescent="0.25">
      <c r="A20" s="31" t="s">
        <v>26</v>
      </c>
      <c r="B20" s="33">
        <v>44555.673000000003</v>
      </c>
      <c r="C20" s="33"/>
      <c r="D20" s="33">
        <v>43640.36</v>
      </c>
      <c r="E20" s="46">
        <v>0.64606490328590516</v>
      </c>
      <c r="I20" s="22"/>
    </row>
    <row r="21" spans="1:11" x14ac:dyDescent="0.25">
      <c r="A21" s="31" t="s">
        <v>23</v>
      </c>
      <c r="B21" s="33">
        <v>19899.562600000001</v>
      </c>
      <c r="C21" s="33"/>
      <c r="D21" s="33">
        <v>19481.918000000001</v>
      </c>
      <c r="E21" s="46">
        <v>0.28854707203279845</v>
      </c>
      <c r="I21" s="22"/>
    </row>
    <row r="22" spans="1:11" x14ac:dyDescent="0.25">
      <c r="A22" s="31" t="s">
        <v>22</v>
      </c>
      <c r="B22" s="33">
        <v>7396.3420700000006</v>
      </c>
      <c r="C22" s="33"/>
      <c r="D22" s="33">
        <v>7372.81675</v>
      </c>
      <c r="E22" s="46">
        <v>0.10724822906667847</v>
      </c>
      <c r="I22" s="22"/>
    </row>
    <row r="23" spans="1:11" x14ac:dyDescent="0.25">
      <c r="A23" s="52" t="s">
        <v>27</v>
      </c>
      <c r="B23" s="33"/>
      <c r="C23" s="33">
        <v>1478.5454999999999</v>
      </c>
      <c r="D23" s="33">
        <v>5815.5841300000002</v>
      </c>
      <c r="E23" s="46">
        <v>8.5349309639907708E-2</v>
      </c>
      <c r="I23" s="22"/>
    </row>
    <row r="24" spans="1:11" x14ac:dyDescent="0.25">
      <c r="A24" s="31" t="s">
        <v>17</v>
      </c>
      <c r="B24" s="33">
        <v>376.495</v>
      </c>
      <c r="C24" s="33"/>
      <c r="D24" s="33">
        <v>372.58875</v>
      </c>
      <c r="E24" s="46">
        <v>5.4592420983659443E-3</v>
      </c>
    </row>
    <row r="25" spans="1:11" x14ac:dyDescent="0.25">
      <c r="A25" s="31"/>
      <c r="B25" s="30"/>
      <c r="C25" s="30"/>
      <c r="D25" s="30"/>
      <c r="E25" s="37"/>
      <c r="I25" s="85"/>
      <c r="K25" s="129"/>
    </row>
    <row r="26" spans="1:11" x14ac:dyDescent="0.25">
      <c r="A26" s="50" t="s">
        <v>3</v>
      </c>
      <c r="B26" s="141">
        <f>+B7+B14</f>
        <v>5785697.68769</v>
      </c>
      <c r="C26" s="141">
        <f>+C7+C14</f>
        <v>279018.44527000003</v>
      </c>
      <c r="D26" s="141">
        <f>+D7+D14</f>
        <v>6891946.1931543695</v>
      </c>
      <c r="E26" s="142">
        <f>+E7+E14</f>
        <v>99.999999999999986</v>
      </c>
    </row>
    <row r="27" spans="1:11" x14ac:dyDescent="0.25">
      <c r="A27" s="98" t="s">
        <v>20</v>
      </c>
      <c r="B27" s="148" t="str">
        <f>+"S/ "&amp;3.981</f>
        <v>S/ 3.981</v>
      </c>
      <c r="C27" s="39"/>
      <c r="D27" s="39"/>
      <c r="E27" s="49"/>
    </row>
    <row r="28" spans="1:11" x14ac:dyDescent="0.25">
      <c r="A28" s="27"/>
      <c r="B28" s="27"/>
      <c r="C28" s="27"/>
      <c r="D28" s="27"/>
      <c r="E28" s="27"/>
    </row>
    <row r="29" spans="1:11" x14ac:dyDescent="0.25">
      <c r="A29" s="94" t="s">
        <v>21</v>
      </c>
      <c r="B29" s="95">
        <f>+B26/D26</f>
        <v>0.83948677565660867</v>
      </c>
      <c r="C29" s="95">
        <f>1-B29</f>
        <v>0.16051322434339133</v>
      </c>
      <c r="D29" s="27"/>
      <c r="E29" s="27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2016-07-05T15:03:37Z</dcterms:created>
  <dcterms:modified xsi:type="dcterms:W3CDTF">2023-02-20T19:04:20Z</dcterms:modified>
</cp:coreProperties>
</file>